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charts/style2.xml" ContentType="application/vnd.ms-office.chartstyle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olors2.xml" ContentType="application/vnd.ms-office.chartcolorstyle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ómo usar" sheetId="1" state="visible" r:id="rId3"/>
    <sheet name="Cursograma" sheetId="2" state="visible" r:id="rId4"/>
    <sheet name="Espagueti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<sst xmlns="http://schemas.openxmlformats.org/spreadsheetml/2006/main" count="139" uniqueCount="89">
  <si>
    <t xml:space="preserve">Cursograma analítico y diagrama de espagueti</t>
  </si>
  <si>
    <t xml:space="preserve">Cómo se usa</t>
  </si>
  <si>
    <t xml:space="preserve">1. Hoja 'Cursograma': seguí una pieza, un formulario o una persona y anotá cada paso con su símbolo (operación, transporte, inspección, demora o almacenamiento), su descripción, su tiempo y la distancia si hay traslado.</t>
  </si>
  <si>
    <t xml:space="preserve">2. Abajo la planilla resume, para cada símbolo, la cantidad de eventos, el tiempo y la distancia, y qué parte del tiempo es operación. Lo que no es operación es candidato a eliminar.</t>
  </si>
  <si>
    <t xml:space="preserve">3. Cargá el método actual, mejorá el proceso y repetí con el método propuesto para comparar.</t>
  </si>
  <si>
    <t xml:space="preserve">4. Hoja 'Espagueti', paso 1: dibujá el plano del área cargando un bloque por puesto, máquina o sector: dónde está su borde izquierdo y su borde inferior, y cuánto mide de ancho y de alto, en metros.</t>
  </si>
  <si>
    <t xml:space="preserve">5. Hoja 'Espagueti', paso 2: anotá en orden las áreas que visita la persona, la pieza o el carro durante un ciclo completo (recorrido actual). El gráfico traza una línea recta entre los centros de los bloques: donde se juntan muchas líneas hay vueltas atrás, cruces y traslados de más.</t>
  </si>
  <si>
    <t xml:space="preserve">6. La planilla calcula la distancia total, el tramo más largo y el que más se repite. Cargá después el recorrido propuesto (otro orden, o los bloques en otra ubicación) y compará cuánto se ahorra. Los cruces de líneas se cuentan sobre el gráfico y se anotan a mano.</t>
  </si>
  <si>
    <t xml:space="preserve">Fórmulas</t>
  </si>
  <si>
    <t xml:space="preserve">Los cinco símbolos del cursograma: operación (círculo), transporte (flecha), inspección (cuadrado), demora (D) y almacenamiento (triángulo).</t>
  </si>
  <si>
    <t xml:space="preserve">Distancia de un tramo = raíz de ((x2 − x1)² + (y2 − y1)²), entre los centros de los dos bloques. Es una línea recta: aproxima lo que se camina de verdad, que suele ser algo más.</t>
  </si>
  <si>
    <t xml:space="preserve">Veces del tramo = cantidad de veces que aparece esa pareja de áreas en el recorrido, en cualquier sentido.</t>
  </si>
  <si>
    <t xml:space="preserve">Colores</t>
  </si>
  <si>
    <t xml:space="preserve">Amarillo: celdas para completar. Gris: fórmulas, no se tocan.</t>
  </si>
  <si>
    <t xml:space="preserve">Fuente del método</t>
  </si>
  <si>
    <t xml:space="preserve">Niebel y Freivalds, 'Ingeniería Industrial: Métodos, estándares y diseño del trabajo', y Krick, 'Ingeniería de Métodos' (cursograma); Arichabala Iglesias y Quito Pacheco (Universidad del Azuay) para el diagrama de espagueti. Los datos cargados son inventados. Ver 'Cursograma' y 'Diagrama de espagueti' en LKaizeN.com.ar.</t>
  </si>
  <si>
    <t xml:space="preserve">Los valores cargados son un ejemplo para mostrar cómo funciona: borralos y cargá los tuyos.</t>
  </si>
  <si>
    <t xml:space="preserve">Planilla gratuita de LKaizeN (LKaizeN.com.ar). Usala, adaptala y compartila.</t>
  </si>
  <si>
    <t xml:space="preserve">Cursograma analítico (diagrama de flujo del proceso)</t>
  </si>
  <si>
    <t xml:space="preserve">Proceso o pieza seguida</t>
  </si>
  <si>
    <t xml:space="preserve">Soporte metálico (ejemplo)</t>
  </si>
  <si>
    <t xml:space="preserve">Método</t>
  </si>
  <si>
    <t xml:space="preserve">Actual</t>
  </si>
  <si>
    <t xml:space="preserve">Analista y fecha</t>
  </si>
  <si>
    <t xml:space="preserve">Analista, 21/09/2026</t>
  </si>
  <si>
    <t xml:space="preserve">N°</t>
  </si>
  <si>
    <t xml:space="preserve">Actividad</t>
  </si>
  <si>
    <t xml:space="preserve">Símbolo</t>
  </si>
  <si>
    <t xml:space="preserve">Descripción</t>
  </si>
  <si>
    <t xml:space="preserve">Tiempo (min)</t>
  </si>
  <si>
    <t xml:space="preserve">Distancia (m)</t>
  </si>
  <si>
    <t xml:space="preserve">Operación</t>
  </si>
  <si>
    <t xml:space="preserve">Cortar la barra a medida</t>
  </si>
  <si>
    <t xml:space="preserve">Transporte</t>
  </si>
  <si>
    <t xml:space="preserve">Llevar las piezas al puesto de soldadura</t>
  </si>
  <si>
    <t xml:space="preserve">Demora</t>
  </si>
  <si>
    <t xml:space="preserve">Esperar en el lote</t>
  </si>
  <si>
    <t xml:space="preserve">Soldar el soporte</t>
  </si>
  <si>
    <t xml:space="preserve">Inspección</t>
  </si>
  <si>
    <t xml:space="preserve">Controlar la soldadura</t>
  </si>
  <si>
    <t xml:space="preserve">Llevar a pintura</t>
  </si>
  <si>
    <t xml:space="preserve">Almacenamiento</t>
  </si>
  <si>
    <t xml:space="preserve">Guardar en el depósito</t>
  </si>
  <si>
    <t xml:space="preserve">Resumen por símbolo</t>
  </si>
  <si>
    <t xml:space="preserve">Eventos</t>
  </si>
  <si>
    <t xml:space="preserve">Total</t>
  </si>
  <si>
    <t xml:space="preserve">Parte del tiempo en operaciones (el resto son transportes, inspecciones, demoras y almacenamientos)</t>
  </si>
  <si>
    <t xml:space="preserve">Diagrama de espagueti</t>
  </si>
  <si>
    <t xml:space="preserve">Dibujá el plano con bloques (medidas en metros) y anotá, en orden, las áreas que visita una persona, una pieza o un carro durante un ciclo: el gráfico traza las líneas entre los bloques.</t>
  </si>
  <si>
    <t xml:space="preserve">1. Plano del área: un bloque por puesto, máquina o sector (metros)</t>
  </si>
  <si>
    <t xml:space="preserve">Comparación de los dos recorridos</t>
  </si>
  <si>
    <t xml:space="preserve">Datos auxiliares del gráfico (no tocar)</t>
  </si>
  <si>
    <t xml:space="preserve">Área o puesto</t>
  </si>
  <si>
    <t xml:space="preserve">X: borde izquierdo (m)</t>
  </si>
  <si>
    <t xml:space="preserve">Y: borde inferior (m)</t>
  </si>
  <si>
    <t xml:space="preserve">Ancho (m)</t>
  </si>
  <si>
    <t xml:space="preserve">Alto (m)</t>
  </si>
  <si>
    <t xml:space="preserve">Centro X (m)</t>
  </si>
  <si>
    <t xml:space="preserve">Centro Y (m)</t>
  </si>
  <si>
    <t xml:space="preserve">Métrica</t>
  </si>
  <si>
    <t xml:space="preserve">Recorrido actual</t>
  </si>
  <si>
    <t xml:space="preserve">Recorrido propuesto</t>
  </si>
  <si>
    <t xml:space="preserve">Diferencia</t>
  </si>
  <si>
    <t xml:space="preserve">Taller (puesto)</t>
  </si>
  <si>
    <t xml:space="preserve">Distancia total del recorrido (m)</t>
  </si>
  <si>
    <t xml:space="preserve">Depósito de repuestos</t>
  </si>
  <si>
    <t xml:space="preserve">Tramos recorridos</t>
  </si>
  <si>
    <t xml:space="preserve">Pañol</t>
  </si>
  <si>
    <t xml:space="preserve">Tramo más largo (m)</t>
  </si>
  <si>
    <t xml:space="preserve">Máquina 1</t>
  </si>
  <si>
    <t xml:space="preserve">Tramos repetidos</t>
  </si>
  <si>
    <t xml:space="preserve">Máquina 2</t>
  </si>
  <si>
    <t xml:space="preserve">Cruces de líneas (a mano)</t>
  </si>
  <si>
    <t xml:space="preserve">Máquina 3</t>
  </si>
  <si>
    <t xml:space="preserve">Reducción de la distancia recorrida con el método propuesto</t>
  </si>
  <si>
    <t xml:space="preserve">El gráfico ajusta los ejes solo. Si el plano se ve deformado, cambiale el tamaño al gráfico para que tenga la misma proporción que el plano (ancho : alto).</t>
  </si>
  <si>
    <t xml:space="preserve">2. Recorrido actual: las áreas que se visitan, en el orden real de un ciclo completo</t>
  </si>
  <si>
    <t xml:space="preserve">Área visitada (en orden)</t>
  </si>
  <si>
    <t xml:space="preserve">Viene de</t>
  </si>
  <si>
    <t xml:space="preserve">Distancia del tramo (m)</t>
  </si>
  <si>
    <t xml:space="preserve">Veces que se hace ese tramo (ida y vuelta)</t>
  </si>
  <si>
    <t xml:space="preserve">Resumen</t>
  </si>
  <si>
    <t xml:space="preserve">Valor</t>
  </si>
  <si>
    <t xml:space="preserve">Detalle</t>
  </si>
  <si>
    <t xml:space="preserve">Tramo que más se repite (veces)</t>
  </si>
  <si>
    <t xml:space="preserve">Tramos repetidos (por un camino ya recorrido, en cualquier sentido)</t>
  </si>
  <si>
    <t xml:space="preserve">Paradas que no están en el plano</t>
  </si>
  <si>
    <t xml:space="preserve">Cruces de líneas (se cuentan sobre el gráfico)</t>
  </si>
  <si>
    <t xml:space="preserve">3. Recorrido propuesto: el mismo trabajo con otro orden (o con los bloques en otra ubicación)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</si>
</sst>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"/>
    <numFmt numFmtId="166" formatCode="0"/>
    <numFmt numFmtId="167" formatCode="0.0%"/>
    <numFmt numFmtId="168" formatCode="0;\-0;;@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F172A"/>
      <name val="Cambria"/>
      <family val="0"/>
      <charset val="1"/>
    </font>
    <font>
      <b val="true"/>
      <sz val="11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sz val="11"/>
      <color rgb="FF94A3B8"/>
      <name val="Cambria"/>
      <family val="0"/>
      <charset val="1"/>
    </font>
    <font>
      <i val="true"/>
      <sz val="11"/>
      <color rgb="FF64748B"/>
      <name val="Cambria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EF9C3"/>
        <bgColor rgb="FFFFFF99"/>
      </patternFill>
    </fill>
    <fill>
      <patternFill patternType="solid">
        <fgColor rgb="FF1E293B"/>
        <bgColor rgb="FF0F172A"/>
      </patternFill>
    </fill>
    <fill>
      <patternFill patternType="solid">
        <fgColor rgb="FFE2E8F0"/>
        <bgColor rgb="FFD9D9D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4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color rgb="FFE2E8F0"/>
      </font>
    </dxf>
    <dxf>
      <fill>
        <patternFill>
          <bgColor rgb="FFFCA5A5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EF9C3"/>
      <rgbColor rgb="FFE2E8F0"/>
      <rgbColor rgb="FF660066"/>
      <rgbColor rgb="FFFF8080"/>
      <rgbColor rgb="FF0066CC"/>
      <rgbColor rgb="FFCBD5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CA5A5"/>
      <rgbColor rgb="FFCC99FF"/>
      <rgbColor rgb="FFFFCC99"/>
      <rgbColor rgb="FF3366FF"/>
      <rgbColor rgb="FF33CCCC"/>
      <rgbColor rgb="FF99CC00"/>
      <rgbColor rgb="FFFFCC00"/>
      <rgbColor rgb="FFFF9900"/>
      <rgbColor rgb="8DEA580D"/>
      <rgbColor rgb="FF64748B"/>
      <rgbColor rgb="FF94A3B8"/>
      <rgbColor rgb="FF003366"/>
      <rgbColor rgb="FF339966"/>
      <rgbColor rgb="FF0F172A"/>
      <rgbColor rgb="FF333300"/>
      <rgbColor rgb="FF993300"/>
      <rgbColor rgb="FF993366"/>
      <rgbColor rgb="FF333399"/>
      <rgbColor rgb="FF1E293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_rels/chart2.xml.rels><?xml version="1.0" encoding="UTF-8"?>
<Relationships xmlns="http://schemas.openxmlformats.org/package/2006/relationships"><Relationship Id="rId1" Type="http://schemas.microsoft.com/office/2011/relationships/chartStyle" Target="style2.xml"/><Relationship Id="rId2" Type="http://schemas.microsoft.com/office/2011/relationships/chartColorStyle" Target="colors2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800" b="1" u="none" strike="noStrike">
                <a:solidFill>
                  <a:srgbClr val="000000"/>
                </a:solidFill>
                <a:uFillTx/>
                <a:latin typeface="Calibri"/>
              </a:rPr>
              <a:t>Recorrido actual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scatterChart>
        <c:scatterStyle val="lineMarker"/>
        <c:varyColors val="0"/>
        <c:ser>
          <c:idx val="0"/>
          <c:order val="0"/>
          <c:tx>
            <c:strRef>
              <c:f>Espagueti!$B$6</c:f>
              <c:strCache>
                <c:ptCount val="1"/>
                <c:pt idx="0">
                  <c:v>Taller (puesto)</c:v>
                </c:pt>
              </c:strCache>
            </c:strRef>
          </c:tx>
          <c:spPr>
            <a:ln w="19080">
              <a:solidFill>
                <a:srgbClr val="64748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Espagueti!$AB$6:$AF$6</c:f>
              <c:numCache>
                <c:formatCode>0.0</c:formatCode>
                <c:ptCount val="5"/>
                <c:pt idx="0">
                  <c:v>0</c:v>
                </c:pt>
                <c:pt idx="1">
                  <c:v>10</c:v>
                </c:pt>
                <c:pt idx="2">
                  <c:v>10</c:v>
                </c:pt>
                <c:pt idx="3">
                  <c:v>0</c:v>
                </c:pt>
                <c:pt idx="4">
                  <c:v>0</c:v>
                </c:pt>
              </c:numCache>
            </c:numRef>
          </c:xVal>
          <c:yVal>
            <c:numRef>
              <c:f>Espagueti!$AG$6:$AK$6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6</c:v>
                </c:pt>
                <c:pt idx="3">
                  <c:v>6</c:v>
                </c:pt>
                <c:pt idx="4">
                  <c:v>0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Espagueti!$B$7</c:f>
              <c:strCache>
                <c:ptCount val="1"/>
                <c:pt idx="0">
                  <c:v>Depósito de repuestos</c:v>
                </c:pt>
              </c:strCache>
            </c:strRef>
          </c:tx>
          <c:spPr>
            <a:ln w="19080">
              <a:solidFill>
                <a:srgbClr val="64748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Espagueti!$AB$7:$AF$7</c:f>
              <c:numCache>
                <c:formatCode>0.0</c:formatCode>
                <c:ptCount val="5"/>
                <c:pt idx="0">
                  <c:v>16</c:v>
                </c:pt>
                <c:pt idx="1">
                  <c:v>24</c:v>
                </c:pt>
                <c:pt idx="2">
                  <c:v>24</c:v>
                </c:pt>
                <c:pt idx="3">
                  <c:v>16</c:v>
                </c:pt>
                <c:pt idx="4">
                  <c:v>16</c:v>
                </c:pt>
              </c:numCache>
            </c:numRef>
          </c:xVal>
          <c:yVal>
            <c:numRef>
              <c:f>Espagueti!$AG$7:$AK$7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6</c:v>
                </c:pt>
                <c:pt idx="3">
                  <c:v>6</c:v>
                </c:pt>
                <c:pt idx="4">
                  <c:v>0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Espagueti!$B$8</c:f>
              <c:strCache>
                <c:ptCount val="1"/>
                <c:pt idx="0">
                  <c:v>Pañol</c:v>
                </c:pt>
              </c:strCache>
            </c:strRef>
          </c:tx>
          <c:spPr>
            <a:ln w="19080">
              <a:solidFill>
                <a:srgbClr val="64748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Espagueti!$AB$8:$AF$8</c:f>
              <c:numCache>
                <c:formatCode>0.0</c:formatCode>
                <c:ptCount val="5"/>
                <c:pt idx="0">
                  <c:v>30</c:v>
                </c:pt>
                <c:pt idx="1">
                  <c:v>38</c:v>
                </c:pt>
                <c:pt idx="2">
                  <c:v>38</c:v>
                </c:pt>
                <c:pt idx="3">
                  <c:v>30</c:v>
                </c:pt>
                <c:pt idx="4">
                  <c:v>30</c:v>
                </c:pt>
              </c:numCache>
            </c:numRef>
          </c:xVal>
          <c:yVal>
            <c:numRef>
              <c:f>Espagueti!$AG$8:$AK$8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6</c:v>
                </c:pt>
                <c:pt idx="3">
                  <c:v>6</c:v>
                </c:pt>
                <c:pt idx="4">
                  <c:v>0</c:v>
                </c:pt>
              </c:numCache>
            </c:numRef>
          </c:yVal>
          <c:smooth val="0"/>
        </c:ser>
        <c:ser>
          <c:idx val="3"/>
          <c:order val="3"/>
          <c:tx>
            <c:strRef>
              <c:f>Espagueti!$B$9</c:f>
              <c:strCache>
                <c:ptCount val="1"/>
                <c:pt idx="0">
                  <c:v>Máquina 1</c:v>
                </c:pt>
              </c:strCache>
            </c:strRef>
          </c:tx>
          <c:spPr>
            <a:ln w="19080">
              <a:solidFill>
                <a:srgbClr val="64748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Espagueti!$AB$9:$AF$9</c:f>
              <c:numCache>
                <c:formatCode>0.0</c:formatCode>
                <c:ptCount val="5"/>
                <c:pt idx="0">
                  <c:v>0</c:v>
                </c:pt>
                <c:pt idx="1">
                  <c:v>8</c:v>
                </c:pt>
                <c:pt idx="2">
                  <c:v>8</c:v>
                </c:pt>
                <c:pt idx="3">
                  <c:v>0</c:v>
                </c:pt>
                <c:pt idx="4">
                  <c:v>0</c:v>
                </c:pt>
              </c:numCache>
            </c:numRef>
          </c:xVal>
          <c:yVal>
            <c:numRef>
              <c:f>Espagueti!$AG$9:$AK$9</c:f>
              <c:numCache>
                <c:formatCode>0.0</c:formatCode>
                <c:ptCount val="5"/>
                <c:pt idx="0">
                  <c:v>16</c:v>
                </c:pt>
                <c:pt idx="1">
                  <c:v>16</c:v>
                </c:pt>
                <c:pt idx="2">
                  <c:v>23</c:v>
                </c:pt>
                <c:pt idx="3">
                  <c:v>23</c:v>
                </c:pt>
                <c:pt idx="4">
                  <c:v>16</c:v>
                </c:pt>
              </c:numCache>
            </c:numRef>
          </c:yVal>
          <c:smooth val="0"/>
        </c:ser>
        <c:ser>
          <c:idx val="4"/>
          <c:order val="4"/>
          <c:tx>
            <c:strRef>
              <c:f>Espagueti!$B$10</c:f>
              <c:strCache>
                <c:ptCount val="1"/>
                <c:pt idx="0">
                  <c:v>Máquina 2</c:v>
                </c:pt>
              </c:strCache>
            </c:strRef>
          </c:tx>
          <c:spPr>
            <a:ln w="19080">
              <a:solidFill>
                <a:srgbClr val="64748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Espagueti!$AB$10:$AF$10</c:f>
              <c:numCache>
                <c:formatCode>0.0</c:formatCode>
                <c:ptCount val="5"/>
                <c:pt idx="0">
                  <c:v>16</c:v>
                </c:pt>
                <c:pt idx="1">
                  <c:v>24</c:v>
                </c:pt>
                <c:pt idx="2">
                  <c:v>24</c:v>
                </c:pt>
                <c:pt idx="3">
                  <c:v>16</c:v>
                </c:pt>
                <c:pt idx="4">
                  <c:v>16</c:v>
                </c:pt>
              </c:numCache>
            </c:numRef>
          </c:xVal>
          <c:yVal>
            <c:numRef>
              <c:f>Espagueti!$AG$10:$AK$10</c:f>
              <c:numCache>
                <c:formatCode>0.0</c:formatCode>
                <c:ptCount val="5"/>
                <c:pt idx="0">
                  <c:v>16</c:v>
                </c:pt>
                <c:pt idx="1">
                  <c:v>16</c:v>
                </c:pt>
                <c:pt idx="2">
                  <c:v>23</c:v>
                </c:pt>
                <c:pt idx="3">
                  <c:v>23</c:v>
                </c:pt>
                <c:pt idx="4">
                  <c:v>16</c:v>
                </c:pt>
              </c:numCache>
            </c:numRef>
          </c:yVal>
          <c:smooth val="0"/>
        </c:ser>
        <c:ser>
          <c:idx val="5"/>
          <c:order val="5"/>
          <c:tx>
            <c:strRef>
              <c:f>Espagueti!$B$11</c:f>
              <c:strCache>
                <c:ptCount val="1"/>
                <c:pt idx="0">
                  <c:v>Máquina 3</c:v>
                </c:pt>
              </c:strCache>
            </c:strRef>
          </c:tx>
          <c:spPr>
            <a:ln w="19080">
              <a:solidFill>
                <a:srgbClr val="64748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Espagueti!$AB$11:$AF$11</c:f>
              <c:numCache>
                <c:formatCode>0.0</c:formatCode>
                <c:ptCount val="5"/>
                <c:pt idx="0">
                  <c:v>30</c:v>
                </c:pt>
                <c:pt idx="1">
                  <c:v>38</c:v>
                </c:pt>
                <c:pt idx="2">
                  <c:v>38</c:v>
                </c:pt>
                <c:pt idx="3">
                  <c:v>30</c:v>
                </c:pt>
                <c:pt idx="4">
                  <c:v>30</c:v>
                </c:pt>
              </c:numCache>
            </c:numRef>
          </c:xVal>
          <c:yVal>
            <c:numRef>
              <c:f>Espagueti!$AG$11:$AK$11</c:f>
              <c:numCache>
                <c:formatCode>0.0</c:formatCode>
                <c:ptCount val="5"/>
                <c:pt idx="0">
                  <c:v>16</c:v>
                </c:pt>
                <c:pt idx="1">
                  <c:v>16</c:v>
                </c:pt>
                <c:pt idx="2">
                  <c:v>23</c:v>
                </c:pt>
                <c:pt idx="3">
                  <c:v>23</c:v>
                </c:pt>
                <c:pt idx="4">
                  <c:v>16</c:v>
                </c:pt>
              </c:numCache>
            </c:numRef>
          </c:yVal>
          <c:smooth val="0"/>
        </c:ser>
        <c:ser>
          <c:idx val="6"/>
          <c:order val="6"/>
          <c:tx>
            <c:strRef>
              <c:f>Espagueti!$B$12</c:f>
              <c:strCache>
                <c:ptCount val="1"/>
                <c:pt idx="0">
                  <c:v/>
                </c:pt>
              </c:strCache>
            </c:strRef>
          </c:tx>
          <c:spPr>
            <a:ln w="19080">
              <a:solidFill>
                <a:srgbClr val="64748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Espagueti!$AB$12:$AF$12</c:f>
              <c:numCache>
                <c:formatCode>0.0</c:formatCode>
                <c:ptCount val="5"/>
              </c:numCache>
            </c:numRef>
          </c:xVal>
          <c:yVal>
            <c:numRef>
              <c:f>Espagueti!$AG$12:$AK$12</c:f>
              <c:numCache>
                <c:formatCode>0.0</c:formatCode>
                <c:ptCount val="5"/>
              </c:numCache>
            </c:numRef>
          </c:yVal>
          <c:smooth val="0"/>
        </c:ser>
        <c:ser>
          <c:idx val="7"/>
          <c:order val="7"/>
          <c:tx>
            <c:strRef>
              <c:f>Espagueti!$B$13</c:f>
              <c:strCache>
                <c:ptCount val="1"/>
                <c:pt idx="0">
                  <c:v/>
                </c:pt>
              </c:strCache>
            </c:strRef>
          </c:tx>
          <c:spPr>
            <a:ln w="19080">
              <a:solidFill>
                <a:srgbClr val="64748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Espagueti!$AB$13:$AF$13</c:f>
              <c:numCache>
                <c:formatCode>0.0</c:formatCode>
                <c:ptCount val="5"/>
              </c:numCache>
            </c:numRef>
          </c:xVal>
          <c:yVal>
            <c:numRef>
              <c:f>Espagueti!$AG$13:$AK$13</c:f>
              <c:numCache>
                <c:formatCode>0.0</c:formatCode>
                <c:ptCount val="5"/>
              </c:numCache>
            </c:numRef>
          </c:yVal>
          <c:smooth val="0"/>
        </c:ser>
        <c:ser>
          <c:idx val="8"/>
          <c:order val="8"/>
          <c:tx>
            <c:strRef>
              <c:f>Espagueti!$B$14</c:f>
              <c:strCache>
                <c:ptCount val="1"/>
                <c:pt idx="0">
                  <c:v/>
                </c:pt>
              </c:strCache>
            </c:strRef>
          </c:tx>
          <c:spPr>
            <a:ln w="19080">
              <a:solidFill>
                <a:srgbClr val="64748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Espagueti!$AB$14:$AF$14</c:f>
              <c:numCache>
                <c:formatCode>0.0</c:formatCode>
                <c:ptCount val="5"/>
              </c:numCache>
            </c:numRef>
          </c:xVal>
          <c:yVal>
            <c:numRef>
              <c:f>Espagueti!$AG$14:$AK$14</c:f>
              <c:numCache>
                <c:formatCode>0.0</c:formatCode>
                <c:ptCount val="5"/>
              </c:numCache>
            </c:numRef>
          </c:yVal>
          <c:smooth val="0"/>
        </c:ser>
        <c:ser>
          <c:idx val="9"/>
          <c:order val="9"/>
          <c:tx>
            <c:strRef>
              <c:f>Espagueti!$B$15</c:f>
              <c:strCache>
                <c:ptCount val="1"/>
                <c:pt idx="0">
                  <c:v/>
                </c:pt>
              </c:strCache>
            </c:strRef>
          </c:tx>
          <c:spPr>
            <a:ln w="19080">
              <a:solidFill>
                <a:srgbClr val="64748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Espagueti!$AB$15:$AF$15</c:f>
              <c:numCache>
                <c:formatCode>0.0</c:formatCode>
                <c:ptCount val="5"/>
              </c:numCache>
            </c:numRef>
          </c:xVal>
          <c:yVal>
            <c:numRef>
              <c:f>Espagueti!$AG$15:$AK$15</c:f>
              <c:numCache>
                <c:formatCode>0.0</c:formatCode>
                <c:ptCount val="5"/>
              </c:numCache>
            </c:numRef>
          </c:yVal>
          <c:smooth val="0"/>
        </c:ser>
        <c:ser>
          <c:idx val="10"/>
          <c:order val="10"/>
          <c:tx>
            <c:strRef>
              <c:f>Espagueti!$B$16</c:f>
              <c:strCache>
                <c:ptCount val="1"/>
                <c:pt idx="0">
                  <c:v/>
                </c:pt>
              </c:strCache>
            </c:strRef>
          </c:tx>
          <c:spPr>
            <a:ln w="19080">
              <a:solidFill>
                <a:srgbClr val="64748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Espagueti!$AB$16:$AF$16</c:f>
              <c:numCache>
                <c:formatCode>0.0</c:formatCode>
                <c:ptCount val="5"/>
              </c:numCache>
            </c:numRef>
          </c:xVal>
          <c:yVal>
            <c:numRef>
              <c:f>Espagueti!$AG$16:$AK$16</c:f>
              <c:numCache>
                <c:formatCode>0.0</c:formatCode>
                <c:ptCount val="5"/>
              </c:numCache>
            </c:numRef>
          </c:yVal>
          <c:smooth val="0"/>
        </c:ser>
        <c:ser>
          <c:idx val="11"/>
          <c:order val="11"/>
          <c:tx>
            <c:strRef>
              <c:f>Espagueti!$B$17</c:f>
              <c:strCache>
                <c:ptCount val="1"/>
                <c:pt idx="0">
                  <c:v/>
                </c:pt>
              </c:strCache>
            </c:strRef>
          </c:tx>
          <c:spPr>
            <a:ln w="19080">
              <a:solidFill>
                <a:srgbClr val="64748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Espagueti!$AB$17:$AF$17</c:f>
              <c:numCache>
                <c:formatCode>0.0</c:formatCode>
                <c:ptCount val="5"/>
              </c:numCache>
            </c:numRef>
          </c:xVal>
          <c:yVal>
            <c:numRef>
              <c:f>Espagueti!$AG$17:$AK$17</c:f>
              <c:numCache>
                <c:formatCode>0.0</c:formatCode>
                <c:ptCount val="5"/>
              </c:numCache>
            </c:numRef>
          </c:yVal>
          <c:smooth val="0"/>
        </c:ser>
        <c:ser>
          <c:idx val="12"/>
          <c:order val="12"/>
          <c:tx>
            <c:strRef>
              <c:f>Espagueti!$B$6</c:f>
              <c:strCache>
                <c:ptCount val="1"/>
                <c:pt idx="0">
                  <c:v>Taller (puesto)</c:v>
                </c:pt>
              </c:strCache>
            </c:strRef>
          </c:tx>
          <c:spPr>
            <a:ln w="12600">
              <a:noFill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ctr"/>
            <c:showLegendKey val="0"/>
            <c:showVal val="0"/>
            <c:showCatName val="0"/>
            <c:showSerName val="1"/>
            <c:showPercent val="0"/>
            <c:separator>;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Espagueti!$AL$6</c:f>
              <c:numCache>
                <c:formatCode>0.0</c:formatCode>
                <c:ptCount val="1"/>
                <c:pt idx="0">
                  <c:v>5</c:v>
                </c:pt>
              </c:numCache>
            </c:numRef>
          </c:xVal>
          <c:yVal>
            <c:numRef>
              <c:f>Espagueti!$AM$6</c:f>
              <c:numCache>
                <c:formatCode>0.0</c:formatCode>
                <c:ptCount val="1"/>
                <c:pt idx="0">
                  <c:v>4.8</c:v>
                </c:pt>
              </c:numCache>
            </c:numRef>
          </c:yVal>
          <c:smooth val="0"/>
        </c:ser>
        <c:ser>
          <c:idx val="13"/>
          <c:order val="13"/>
          <c:tx>
            <c:strRef>
              <c:f>Espagueti!$B$7</c:f>
              <c:strCache>
                <c:ptCount val="1"/>
                <c:pt idx="0">
                  <c:v>Depósito de repuestos</c:v>
                </c:pt>
              </c:strCache>
            </c:strRef>
          </c:tx>
          <c:spPr>
            <a:ln w="12600">
              <a:noFill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ctr"/>
            <c:showLegendKey val="0"/>
            <c:showVal val="0"/>
            <c:showCatName val="0"/>
            <c:showSerName val="1"/>
            <c:showPercent val="0"/>
            <c:separator>;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Espagueti!$AL$7</c:f>
              <c:numCache>
                <c:formatCode>0.0</c:formatCode>
                <c:ptCount val="1"/>
                <c:pt idx="0">
                  <c:v>20</c:v>
                </c:pt>
              </c:numCache>
            </c:numRef>
          </c:xVal>
          <c:yVal>
            <c:numRef>
              <c:f>Espagueti!$AM$7</c:f>
              <c:numCache>
                <c:formatCode>0.0</c:formatCode>
                <c:ptCount val="1"/>
                <c:pt idx="0">
                  <c:v>4.8</c:v>
                </c:pt>
              </c:numCache>
            </c:numRef>
          </c:yVal>
          <c:smooth val="0"/>
        </c:ser>
        <c:ser>
          <c:idx val="14"/>
          <c:order val="14"/>
          <c:tx>
            <c:strRef>
              <c:f>Espagueti!$B$8</c:f>
              <c:strCache>
                <c:ptCount val="1"/>
                <c:pt idx="0">
                  <c:v>Pañol</c:v>
                </c:pt>
              </c:strCache>
            </c:strRef>
          </c:tx>
          <c:spPr>
            <a:ln w="12600">
              <a:noFill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ctr"/>
            <c:showLegendKey val="0"/>
            <c:showVal val="0"/>
            <c:showCatName val="0"/>
            <c:showSerName val="1"/>
            <c:showPercent val="0"/>
            <c:separator>;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Espagueti!$AL$8</c:f>
              <c:numCache>
                <c:formatCode>0.0</c:formatCode>
                <c:ptCount val="1"/>
                <c:pt idx="0">
                  <c:v>34</c:v>
                </c:pt>
              </c:numCache>
            </c:numRef>
          </c:xVal>
          <c:yVal>
            <c:numRef>
              <c:f>Espagueti!$AM$8</c:f>
              <c:numCache>
                <c:formatCode>0.0</c:formatCode>
                <c:ptCount val="1"/>
                <c:pt idx="0">
                  <c:v>4.8</c:v>
                </c:pt>
              </c:numCache>
            </c:numRef>
          </c:yVal>
          <c:smooth val="0"/>
        </c:ser>
        <c:ser>
          <c:idx val="15"/>
          <c:order val="15"/>
          <c:tx>
            <c:strRef>
              <c:f>Espagueti!$B$9</c:f>
              <c:strCache>
                <c:ptCount val="1"/>
                <c:pt idx="0">
                  <c:v>Máquina 1</c:v>
                </c:pt>
              </c:strCache>
            </c:strRef>
          </c:tx>
          <c:spPr>
            <a:ln w="12600">
              <a:noFill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ctr"/>
            <c:showLegendKey val="0"/>
            <c:showVal val="0"/>
            <c:showCatName val="0"/>
            <c:showSerName val="1"/>
            <c:showPercent val="0"/>
            <c:separator>;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Espagueti!$AL$9</c:f>
              <c:numCache>
                <c:formatCode>0.0</c:formatCode>
                <c:ptCount val="1"/>
                <c:pt idx="0">
                  <c:v>4</c:v>
                </c:pt>
              </c:numCache>
            </c:numRef>
          </c:xVal>
          <c:yVal>
            <c:numRef>
              <c:f>Espagueti!$AM$9</c:f>
              <c:numCache>
                <c:formatCode>0.0</c:formatCode>
                <c:ptCount val="1"/>
                <c:pt idx="0">
                  <c:v>21.6</c:v>
                </c:pt>
              </c:numCache>
            </c:numRef>
          </c:yVal>
          <c:smooth val="0"/>
        </c:ser>
        <c:ser>
          <c:idx val="16"/>
          <c:order val="16"/>
          <c:tx>
            <c:strRef>
              <c:f>Espagueti!$B$10</c:f>
              <c:strCache>
                <c:ptCount val="1"/>
                <c:pt idx="0">
                  <c:v>Máquina 2</c:v>
                </c:pt>
              </c:strCache>
            </c:strRef>
          </c:tx>
          <c:spPr>
            <a:ln w="12600">
              <a:noFill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ctr"/>
            <c:showLegendKey val="0"/>
            <c:showVal val="0"/>
            <c:showCatName val="0"/>
            <c:showSerName val="1"/>
            <c:showPercent val="0"/>
            <c:separator>;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Espagueti!$AL$10</c:f>
              <c:numCache>
                <c:formatCode>0.0</c:formatCode>
                <c:ptCount val="1"/>
                <c:pt idx="0">
                  <c:v>20</c:v>
                </c:pt>
              </c:numCache>
            </c:numRef>
          </c:xVal>
          <c:yVal>
            <c:numRef>
              <c:f>Espagueti!$AM$10</c:f>
              <c:numCache>
                <c:formatCode>0.0</c:formatCode>
                <c:ptCount val="1"/>
                <c:pt idx="0">
                  <c:v>21.6</c:v>
                </c:pt>
              </c:numCache>
            </c:numRef>
          </c:yVal>
          <c:smooth val="0"/>
        </c:ser>
        <c:ser>
          <c:idx val="17"/>
          <c:order val="17"/>
          <c:tx>
            <c:strRef>
              <c:f>Espagueti!$B$11</c:f>
              <c:strCache>
                <c:ptCount val="1"/>
                <c:pt idx="0">
                  <c:v>Máquina 3</c:v>
                </c:pt>
              </c:strCache>
            </c:strRef>
          </c:tx>
          <c:spPr>
            <a:ln w="12600">
              <a:noFill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ctr"/>
            <c:showLegendKey val="0"/>
            <c:showVal val="0"/>
            <c:showCatName val="0"/>
            <c:showSerName val="1"/>
            <c:showPercent val="0"/>
            <c:separator>;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Espagueti!$AL$11</c:f>
              <c:numCache>
                <c:formatCode>0.0</c:formatCode>
                <c:ptCount val="1"/>
                <c:pt idx="0">
                  <c:v>34</c:v>
                </c:pt>
              </c:numCache>
            </c:numRef>
          </c:xVal>
          <c:yVal>
            <c:numRef>
              <c:f>Espagueti!$AM$11</c:f>
              <c:numCache>
                <c:formatCode>0.0</c:formatCode>
                <c:ptCount val="1"/>
                <c:pt idx="0">
                  <c:v>21.6</c:v>
                </c:pt>
              </c:numCache>
            </c:numRef>
          </c:yVal>
          <c:smooth val="0"/>
        </c:ser>
        <c:ser>
          <c:idx val="18"/>
          <c:order val="18"/>
          <c:tx>
            <c:strRef>
              <c:f>Espagueti!$B$12</c:f>
              <c:strCache>
                <c:ptCount val="1"/>
                <c:pt idx="0">
                  <c:v/>
                </c:pt>
              </c:strCache>
            </c:strRef>
          </c:tx>
          <c:spPr>
            <a:ln w="12600">
              <a:noFill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ctr"/>
            <c:showLegendKey val="0"/>
            <c:showVal val="0"/>
            <c:showCatName val="0"/>
            <c:showSerName val="1"/>
            <c:showPercent val="0"/>
            <c:separator>;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Espagueti!$AL$12</c:f>
              <c:numCache>
                <c:formatCode>0.0</c:formatCode>
                <c:ptCount val="1"/>
              </c:numCache>
            </c:numRef>
          </c:xVal>
          <c:yVal>
            <c:numRef>
              <c:f>Espagueti!$AM$12</c:f>
              <c:numCache>
                <c:formatCode>0.0</c:formatCode>
                <c:ptCount val="1"/>
              </c:numCache>
            </c:numRef>
          </c:yVal>
          <c:smooth val="0"/>
        </c:ser>
        <c:ser>
          <c:idx val="19"/>
          <c:order val="19"/>
          <c:tx>
            <c:strRef>
              <c:f>Espagueti!$B$13</c:f>
              <c:strCache>
                <c:ptCount val="1"/>
                <c:pt idx="0">
                  <c:v/>
                </c:pt>
              </c:strCache>
            </c:strRef>
          </c:tx>
          <c:spPr>
            <a:ln w="12600">
              <a:noFill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ctr"/>
            <c:showLegendKey val="0"/>
            <c:showVal val="0"/>
            <c:showCatName val="0"/>
            <c:showSerName val="1"/>
            <c:showPercent val="0"/>
            <c:separator>;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Espagueti!$AL$13</c:f>
              <c:numCache>
                <c:formatCode>0.0</c:formatCode>
                <c:ptCount val="1"/>
              </c:numCache>
            </c:numRef>
          </c:xVal>
          <c:yVal>
            <c:numRef>
              <c:f>Espagueti!$AM$13</c:f>
              <c:numCache>
                <c:formatCode>0.0</c:formatCode>
                <c:ptCount val="1"/>
              </c:numCache>
            </c:numRef>
          </c:yVal>
          <c:smooth val="0"/>
        </c:ser>
        <c:ser>
          <c:idx val="20"/>
          <c:order val="20"/>
          <c:tx>
            <c:strRef>
              <c:f>Espagueti!$B$14</c:f>
              <c:strCache>
                <c:ptCount val="1"/>
                <c:pt idx="0">
                  <c:v/>
                </c:pt>
              </c:strCache>
            </c:strRef>
          </c:tx>
          <c:spPr>
            <a:ln w="12600">
              <a:noFill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ctr"/>
            <c:showLegendKey val="0"/>
            <c:showVal val="0"/>
            <c:showCatName val="0"/>
            <c:showSerName val="1"/>
            <c:showPercent val="0"/>
            <c:separator>;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Espagueti!$AL$14</c:f>
              <c:numCache>
                <c:formatCode>0.0</c:formatCode>
                <c:ptCount val="1"/>
              </c:numCache>
            </c:numRef>
          </c:xVal>
          <c:yVal>
            <c:numRef>
              <c:f>Espagueti!$AM$14</c:f>
              <c:numCache>
                <c:formatCode>0.0</c:formatCode>
                <c:ptCount val="1"/>
              </c:numCache>
            </c:numRef>
          </c:yVal>
          <c:smooth val="0"/>
        </c:ser>
        <c:ser>
          <c:idx val="21"/>
          <c:order val="21"/>
          <c:tx>
            <c:strRef>
              <c:f>Espagueti!$B$15</c:f>
              <c:strCache>
                <c:ptCount val="1"/>
                <c:pt idx="0">
                  <c:v/>
                </c:pt>
              </c:strCache>
            </c:strRef>
          </c:tx>
          <c:spPr>
            <a:ln w="12600">
              <a:noFill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ctr"/>
            <c:showLegendKey val="0"/>
            <c:showVal val="0"/>
            <c:showCatName val="0"/>
            <c:showSerName val="1"/>
            <c:showPercent val="0"/>
            <c:separator>;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Espagueti!$AL$15</c:f>
              <c:numCache>
                <c:formatCode>0.0</c:formatCode>
                <c:ptCount val="1"/>
              </c:numCache>
            </c:numRef>
          </c:xVal>
          <c:yVal>
            <c:numRef>
              <c:f>Espagueti!$AM$15</c:f>
              <c:numCache>
                <c:formatCode>0.0</c:formatCode>
                <c:ptCount val="1"/>
              </c:numCache>
            </c:numRef>
          </c:yVal>
          <c:smooth val="0"/>
        </c:ser>
        <c:ser>
          <c:idx val="22"/>
          <c:order val="22"/>
          <c:tx>
            <c:strRef>
              <c:f>Espagueti!$B$16</c:f>
              <c:strCache>
                <c:ptCount val="1"/>
                <c:pt idx="0">
                  <c:v/>
                </c:pt>
              </c:strCache>
            </c:strRef>
          </c:tx>
          <c:spPr>
            <a:ln w="12600">
              <a:noFill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ctr"/>
            <c:showLegendKey val="0"/>
            <c:showVal val="0"/>
            <c:showCatName val="0"/>
            <c:showSerName val="1"/>
            <c:showPercent val="0"/>
            <c:separator>;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Espagueti!$AL$16</c:f>
              <c:numCache>
                <c:formatCode>0.0</c:formatCode>
                <c:ptCount val="1"/>
              </c:numCache>
            </c:numRef>
          </c:xVal>
          <c:yVal>
            <c:numRef>
              <c:f>Espagueti!$AM$16</c:f>
              <c:numCache>
                <c:formatCode>0.0</c:formatCode>
                <c:ptCount val="1"/>
              </c:numCache>
            </c:numRef>
          </c:yVal>
          <c:smooth val="0"/>
        </c:ser>
        <c:ser>
          <c:idx val="23"/>
          <c:order val="23"/>
          <c:tx>
            <c:strRef>
              <c:f>Espagueti!$B$17</c:f>
              <c:strCache>
                <c:ptCount val="1"/>
                <c:pt idx="0">
                  <c:v/>
                </c:pt>
              </c:strCache>
            </c:strRef>
          </c:tx>
          <c:spPr>
            <a:ln w="12600">
              <a:noFill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ctr"/>
            <c:showLegendKey val="0"/>
            <c:showVal val="0"/>
            <c:showCatName val="0"/>
            <c:showSerName val="1"/>
            <c:showPercent val="0"/>
            <c:separator>;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Espagueti!$AL$17</c:f>
              <c:numCache>
                <c:formatCode>0.0</c:formatCode>
                <c:ptCount val="1"/>
              </c:numCache>
            </c:numRef>
          </c:xVal>
          <c:yVal>
            <c:numRef>
              <c:f>Espagueti!$AM$17</c:f>
              <c:numCache>
                <c:formatCode>0.0</c:formatCode>
                <c:ptCount val="1"/>
              </c:numCache>
            </c:numRef>
          </c:yVal>
          <c:smooth val="0"/>
        </c:ser>
        <c:ser>
          <c:idx val="24"/>
          <c:order val="24"/>
          <c:tx>
            <c:strRef>
              <c:f>"Recorrido actual"</c:f>
              <c:strCache>
                <c:ptCount val="1"/>
                <c:pt idx="0">
                  <c:v>Recorrido actual</c:v>
                </c:pt>
              </c:strCache>
            </c:strRef>
          </c:tx>
          <c:spPr>
            <a:ln w="28440">
              <a:solidFill>
                <a:srgbClr val="EA580D">
                  <a:alpha val="55000"/>
                </a:srgbClr>
              </a:solidFill>
              <a:round/>
            </a:ln>
          </c:spPr>
          <c:marker>
            <c:symbol val="circle"/>
            <c:size val="6"/>
            <c:spPr>
              <a:solidFill>
                <a:srgbClr val="EA580D"/>
              </a:solidFill>
            </c:spPr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Espagueti!$F$22:$F$51</c:f>
              <c:numCache>
                <c:formatCode>0.0</c:formatCode>
                <c:ptCount val="30"/>
                <c:pt idx="0">
                  <c:v>5</c:v>
                </c:pt>
                <c:pt idx="1">
                  <c:v>34</c:v>
                </c:pt>
                <c:pt idx="2">
                  <c:v>34</c:v>
                </c:pt>
                <c:pt idx="3">
                  <c:v>34</c:v>
                </c:pt>
                <c:pt idx="4">
                  <c:v>4</c:v>
                </c:pt>
                <c:pt idx="5">
                  <c:v>20</c:v>
                </c:pt>
                <c:pt idx="6">
                  <c:v>20</c:v>
                </c:pt>
                <c:pt idx="7">
                  <c:v>34</c:v>
                </c:pt>
                <c:pt idx="8">
                  <c:v>34</c:v>
                </c:pt>
                <c:pt idx="9">
                  <c:v>5</c:v>
                </c:pt>
              </c:numCache>
            </c:numRef>
          </c:xVal>
          <c:yVal>
            <c:numRef>
              <c:f>Espagueti!$G$22:$G$51</c:f>
              <c:numCache>
                <c:formatCode>0.0</c:formatCode>
                <c:ptCount val="30"/>
                <c:pt idx="0">
                  <c:v>3</c:v>
                </c:pt>
                <c:pt idx="1">
                  <c:v>3</c:v>
                </c:pt>
                <c:pt idx="2">
                  <c:v>19.5</c:v>
                </c:pt>
                <c:pt idx="3">
                  <c:v>3</c:v>
                </c:pt>
                <c:pt idx="4">
                  <c:v>19.5</c:v>
                </c:pt>
                <c:pt idx="5">
                  <c:v>3</c:v>
                </c:pt>
                <c:pt idx="6">
                  <c:v>19.5</c:v>
                </c:pt>
                <c:pt idx="7">
                  <c:v>3</c:v>
                </c:pt>
                <c:pt idx="8">
                  <c:v>19.5</c:v>
                </c:pt>
                <c:pt idx="9">
                  <c:v>3</c:v>
                </c:pt>
              </c:numCache>
            </c:numRef>
          </c:yVal>
          <c:smooth val="0"/>
        </c:ser>
        <c:axId val="55642286"/>
        <c:axId val="93659865"/>
      </c:scatterChart>
      <c:valAx>
        <c:axId val="55642286"/>
        <c:scaling>
          <c:orientation val="minMax"/>
          <c:min val="0"/>
        </c:scaling>
        <c:delete val="0"/>
        <c:axPos val="b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1000" b="1" u="none" strike="noStrike">
                    <a:solidFill>
                      <a:srgbClr val="000000"/>
                    </a:solidFill>
                    <a:uFillTx/>
                    <a:latin typeface="Calibri"/>
                  </a:rPr>
                  <a:t>Metros (X)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93659865"/>
        <c:crosses val="autoZero"/>
        <c:crossBetween val="midCat"/>
      </c:valAx>
      <c:valAx>
        <c:axId val="93659865"/>
        <c:scaling>
          <c:orientation val="minMax"/>
          <c:min val="0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1000" b="1" u="none" strike="noStrike">
                    <a:solidFill>
                      <a:srgbClr val="000000"/>
                    </a:solidFill>
                    <a:uFillTx/>
                    <a:latin typeface="Calibri"/>
                  </a:rPr>
                  <a:t>Metros (Y)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55642286"/>
        <c:crosses val="autoZero"/>
        <c:crossBetween val="midCat"/>
      </c:valAx>
      <c:spPr>
        <a:ln w="0">
          <a:noFill/>
        </a:ln>
      </c:spPr>
    </c:plotArea>
    <c:plotVisOnly val="1"/>
    <c:dispBlanksAs val="gap"/>
  </c:chart>
  <c:spPr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800" b="1" u="none" strike="noStrike">
                <a:solidFill>
                  <a:srgbClr val="000000"/>
                </a:solidFill>
                <a:uFillTx/>
                <a:latin typeface="Calibri"/>
              </a:rPr>
              <a:t>Recorrido propuesto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scatterChart>
        <c:scatterStyle val="lineMarker"/>
        <c:varyColors val="0"/>
        <c:ser>
          <c:idx val="0"/>
          <c:order val="0"/>
          <c:tx>
            <c:strRef>
              <c:f>Espagueti!$B$6</c:f>
              <c:strCache>
                <c:ptCount val="1"/>
                <c:pt idx="0">
                  <c:v>Taller (puesto)</c:v>
                </c:pt>
              </c:strCache>
            </c:strRef>
          </c:tx>
          <c:spPr>
            <a:ln w="19080">
              <a:solidFill>
                <a:srgbClr val="64748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Espagueti!$AB$6:$AF$6</c:f>
              <c:numCache>
                <c:formatCode>0.0</c:formatCode>
                <c:ptCount val="5"/>
                <c:pt idx="0">
                  <c:v>0</c:v>
                </c:pt>
                <c:pt idx="1">
                  <c:v>10</c:v>
                </c:pt>
                <c:pt idx="2">
                  <c:v>10</c:v>
                </c:pt>
                <c:pt idx="3">
                  <c:v>0</c:v>
                </c:pt>
                <c:pt idx="4">
                  <c:v>0</c:v>
                </c:pt>
              </c:numCache>
            </c:numRef>
          </c:xVal>
          <c:yVal>
            <c:numRef>
              <c:f>Espagueti!$AG$6:$AK$6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6</c:v>
                </c:pt>
                <c:pt idx="3">
                  <c:v>6</c:v>
                </c:pt>
                <c:pt idx="4">
                  <c:v>0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Espagueti!$B$7</c:f>
              <c:strCache>
                <c:ptCount val="1"/>
                <c:pt idx="0">
                  <c:v>Depósito de repuestos</c:v>
                </c:pt>
              </c:strCache>
            </c:strRef>
          </c:tx>
          <c:spPr>
            <a:ln w="19080">
              <a:solidFill>
                <a:srgbClr val="64748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Espagueti!$AB$7:$AF$7</c:f>
              <c:numCache>
                <c:formatCode>0.0</c:formatCode>
                <c:ptCount val="5"/>
                <c:pt idx="0">
                  <c:v>16</c:v>
                </c:pt>
                <c:pt idx="1">
                  <c:v>24</c:v>
                </c:pt>
                <c:pt idx="2">
                  <c:v>24</c:v>
                </c:pt>
                <c:pt idx="3">
                  <c:v>16</c:v>
                </c:pt>
                <c:pt idx="4">
                  <c:v>16</c:v>
                </c:pt>
              </c:numCache>
            </c:numRef>
          </c:xVal>
          <c:yVal>
            <c:numRef>
              <c:f>Espagueti!$AG$7:$AK$7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6</c:v>
                </c:pt>
                <c:pt idx="3">
                  <c:v>6</c:v>
                </c:pt>
                <c:pt idx="4">
                  <c:v>0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Espagueti!$B$8</c:f>
              <c:strCache>
                <c:ptCount val="1"/>
                <c:pt idx="0">
                  <c:v>Pañol</c:v>
                </c:pt>
              </c:strCache>
            </c:strRef>
          </c:tx>
          <c:spPr>
            <a:ln w="19080">
              <a:solidFill>
                <a:srgbClr val="64748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Espagueti!$AB$8:$AF$8</c:f>
              <c:numCache>
                <c:formatCode>0.0</c:formatCode>
                <c:ptCount val="5"/>
                <c:pt idx="0">
                  <c:v>30</c:v>
                </c:pt>
                <c:pt idx="1">
                  <c:v>38</c:v>
                </c:pt>
                <c:pt idx="2">
                  <c:v>38</c:v>
                </c:pt>
                <c:pt idx="3">
                  <c:v>30</c:v>
                </c:pt>
                <c:pt idx="4">
                  <c:v>30</c:v>
                </c:pt>
              </c:numCache>
            </c:numRef>
          </c:xVal>
          <c:yVal>
            <c:numRef>
              <c:f>Espagueti!$AG$8:$AK$8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6</c:v>
                </c:pt>
                <c:pt idx="3">
                  <c:v>6</c:v>
                </c:pt>
                <c:pt idx="4">
                  <c:v>0</c:v>
                </c:pt>
              </c:numCache>
            </c:numRef>
          </c:yVal>
          <c:smooth val="0"/>
        </c:ser>
        <c:ser>
          <c:idx val="3"/>
          <c:order val="3"/>
          <c:tx>
            <c:strRef>
              <c:f>Espagueti!$B$9</c:f>
              <c:strCache>
                <c:ptCount val="1"/>
                <c:pt idx="0">
                  <c:v>Máquina 1</c:v>
                </c:pt>
              </c:strCache>
            </c:strRef>
          </c:tx>
          <c:spPr>
            <a:ln w="19080">
              <a:solidFill>
                <a:srgbClr val="64748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Espagueti!$AB$9:$AF$9</c:f>
              <c:numCache>
                <c:formatCode>0.0</c:formatCode>
                <c:ptCount val="5"/>
                <c:pt idx="0">
                  <c:v>0</c:v>
                </c:pt>
                <c:pt idx="1">
                  <c:v>8</c:v>
                </c:pt>
                <c:pt idx="2">
                  <c:v>8</c:v>
                </c:pt>
                <c:pt idx="3">
                  <c:v>0</c:v>
                </c:pt>
                <c:pt idx="4">
                  <c:v>0</c:v>
                </c:pt>
              </c:numCache>
            </c:numRef>
          </c:xVal>
          <c:yVal>
            <c:numRef>
              <c:f>Espagueti!$AG$9:$AK$9</c:f>
              <c:numCache>
                <c:formatCode>0.0</c:formatCode>
                <c:ptCount val="5"/>
                <c:pt idx="0">
                  <c:v>16</c:v>
                </c:pt>
                <c:pt idx="1">
                  <c:v>16</c:v>
                </c:pt>
                <c:pt idx="2">
                  <c:v>23</c:v>
                </c:pt>
                <c:pt idx="3">
                  <c:v>23</c:v>
                </c:pt>
                <c:pt idx="4">
                  <c:v>16</c:v>
                </c:pt>
              </c:numCache>
            </c:numRef>
          </c:yVal>
          <c:smooth val="0"/>
        </c:ser>
        <c:ser>
          <c:idx val="4"/>
          <c:order val="4"/>
          <c:tx>
            <c:strRef>
              <c:f>Espagueti!$B$10</c:f>
              <c:strCache>
                <c:ptCount val="1"/>
                <c:pt idx="0">
                  <c:v>Máquina 2</c:v>
                </c:pt>
              </c:strCache>
            </c:strRef>
          </c:tx>
          <c:spPr>
            <a:ln w="19080">
              <a:solidFill>
                <a:srgbClr val="64748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Espagueti!$AB$10:$AF$10</c:f>
              <c:numCache>
                <c:formatCode>0.0</c:formatCode>
                <c:ptCount val="5"/>
                <c:pt idx="0">
                  <c:v>16</c:v>
                </c:pt>
                <c:pt idx="1">
                  <c:v>24</c:v>
                </c:pt>
                <c:pt idx="2">
                  <c:v>24</c:v>
                </c:pt>
                <c:pt idx="3">
                  <c:v>16</c:v>
                </c:pt>
                <c:pt idx="4">
                  <c:v>16</c:v>
                </c:pt>
              </c:numCache>
            </c:numRef>
          </c:xVal>
          <c:yVal>
            <c:numRef>
              <c:f>Espagueti!$AG$10:$AK$10</c:f>
              <c:numCache>
                <c:formatCode>0.0</c:formatCode>
                <c:ptCount val="5"/>
                <c:pt idx="0">
                  <c:v>16</c:v>
                </c:pt>
                <c:pt idx="1">
                  <c:v>16</c:v>
                </c:pt>
                <c:pt idx="2">
                  <c:v>23</c:v>
                </c:pt>
                <c:pt idx="3">
                  <c:v>23</c:v>
                </c:pt>
                <c:pt idx="4">
                  <c:v>16</c:v>
                </c:pt>
              </c:numCache>
            </c:numRef>
          </c:yVal>
          <c:smooth val="0"/>
        </c:ser>
        <c:ser>
          <c:idx val="5"/>
          <c:order val="5"/>
          <c:tx>
            <c:strRef>
              <c:f>Espagueti!$B$11</c:f>
              <c:strCache>
                <c:ptCount val="1"/>
                <c:pt idx="0">
                  <c:v>Máquina 3</c:v>
                </c:pt>
              </c:strCache>
            </c:strRef>
          </c:tx>
          <c:spPr>
            <a:ln w="19080">
              <a:solidFill>
                <a:srgbClr val="64748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Espagueti!$AB$11:$AF$11</c:f>
              <c:numCache>
                <c:formatCode>0.0</c:formatCode>
                <c:ptCount val="5"/>
                <c:pt idx="0">
                  <c:v>30</c:v>
                </c:pt>
                <c:pt idx="1">
                  <c:v>38</c:v>
                </c:pt>
                <c:pt idx="2">
                  <c:v>38</c:v>
                </c:pt>
                <c:pt idx="3">
                  <c:v>30</c:v>
                </c:pt>
                <c:pt idx="4">
                  <c:v>30</c:v>
                </c:pt>
              </c:numCache>
            </c:numRef>
          </c:xVal>
          <c:yVal>
            <c:numRef>
              <c:f>Espagueti!$AG$11:$AK$11</c:f>
              <c:numCache>
                <c:formatCode>0.0</c:formatCode>
                <c:ptCount val="5"/>
                <c:pt idx="0">
                  <c:v>16</c:v>
                </c:pt>
                <c:pt idx="1">
                  <c:v>16</c:v>
                </c:pt>
                <c:pt idx="2">
                  <c:v>23</c:v>
                </c:pt>
                <c:pt idx="3">
                  <c:v>23</c:v>
                </c:pt>
                <c:pt idx="4">
                  <c:v>16</c:v>
                </c:pt>
              </c:numCache>
            </c:numRef>
          </c:yVal>
          <c:smooth val="0"/>
        </c:ser>
        <c:ser>
          <c:idx val="6"/>
          <c:order val="6"/>
          <c:tx>
            <c:strRef>
              <c:f>Espagueti!$B$12</c:f>
              <c:strCache>
                <c:ptCount val="1"/>
                <c:pt idx="0">
                  <c:v/>
                </c:pt>
              </c:strCache>
            </c:strRef>
          </c:tx>
          <c:spPr>
            <a:ln w="19080">
              <a:solidFill>
                <a:srgbClr val="64748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Espagueti!$AB$12:$AF$12</c:f>
              <c:numCache>
                <c:formatCode>0.0</c:formatCode>
                <c:ptCount val="5"/>
              </c:numCache>
            </c:numRef>
          </c:xVal>
          <c:yVal>
            <c:numRef>
              <c:f>Espagueti!$AG$12:$AK$12</c:f>
              <c:numCache>
                <c:formatCode>0.0</c:formatCode>
                <c:ptCount val="5"/>
              </c:numCache>
            </c:numRef>
          </c:yVal>
          <c:smooth val="0"/>
        </c:ser>
        <c:ser>
          <c:idx val="7"/>
          <c:order val="7"/>
          <c:tx>
            <c:strRef>
              <c:f>Espagueti!$B$13</c:f>
              <c:strCache>
                <c:ptCount val="1"/>
                <c:pt idx="0">
                  <c:v/>
                </c:pt>
              </c:strCache>
            </c:strRef>
          </c:tx>
          <c:spPr>
            <a:ln w="19080">
              <a:solidFill>
                <a:srgbClr val="64748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Espagueti!$AB$13:$AF$13</c:f>
              <c:numCache>
                <c:formatCode>0.0</c:formatCode>
                <c:ptCount val="5"/>
              </c:numCache>
            </c:numRef>
          </c:xVal>
          <c:yVal>
            <c:numRef>
              <c:f>Espagueti!$AG$13:$AK$13</c:f>
              <c:numCache>
                <c:formatCode>0.0</c:formatCode>
                <c:ptCount val="5"/>
              </c:numCache>
            </c:numRef>
          </c:yVal>
          <c:smooth val="0"/>
        </c:ser>
        <c:ser>
          <c:idx val="8"/>
          <c:order val="8"/>
          <c:tx>
            <c:strRef>
              <c:f>Espagueti!$B$14</c:f>
              <c:strCache>
                <c:ptCount val="1"/>
                <c:pt idx="0">
                  <c:v/>
                </c:pt>
              </c:strCache>
            </c:strRef>
          </c:tx>
          <c:spPr>
            <a:ln w="19080">
              <a:solidFill>
                <a:srgbClr val="64748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Espagueti!$AB$14:$AF$14</c:f>
              <c:numCache>
                <c:formatCode>0.0</c:formatCode>
                <c:ptCount val="5"/>
              </c:numCache>
            </c:numRef>
          </c:xVal>
          <c:yVal>
            <c:numRef>
              <c:f>Espagueti!$AG$14:$AK$14</c:f>
              <c:numCache>
                <c:formatCode>0.0</c:formatCode>
                <c:ptCount val="5"/>
              </c:numCache>
            </c:numRef>
          </c:yVal>
          <c:smooth val="0"/>
        </c:ser>
        <c:ser>
          <c:idx val="9"/>
          <c:order val="9"/>
          <c:tx>
            <c:strRef>
              <c:f>Espagueti!$B$15</c:f>
              <c:strCache>
                <c:ptCount val="1"/>
                <c:pt idx="0">
                  <c:v/>
                </c:pt>
              </c:strCache>
            </c:strRef>
          </c:tx>
          <c:spPr>
            <a:ln w="19080">
              <a:solidFill>
                <a:srgbClr val="64748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Espagueti!$AB$15:$AF$15</c:f>
              <c:numCache>
                <c:formatCode>0.0</c:formatCode>
                <c:ptCount val="5"/>
              </c:numCache>
            </c:numRef>
          </c:xVal>
          <c:yVal>
            <c:numRef>
              <c:f>Espagueti!$AG$15:$AK$15</c:f>
              <c:numCache>
                <c:formatCode>0.0</c:formatCode>
                <c:ptCount val="5"/>
              </c:numCache>
            </c:numRef>
          </c:yVal>
          <c:smooth val="0"/>
        </c:ser>
        <c:ser>
          <c:idx val="10"/>
          <c:order val="10"/>
          <c:tx>
            <c:strRef>
              <c:f>Espagueti!$B$16</c:f>
              <c:strCache>
                <c:ptCount val="1"/>
                <c:pt idx="0">
                  <c:v/>
                </c:pt>
              </c:strCache>
            </c:strRef>
          </c:tx>
          <c:spPr>
            <a:ln w="19080">
              <a:solidFill>
                <a:srgbClr val="64748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Espagueti!$AB$16:$AF$16</c:f>
              <c:numCache>
                <c:formatCode>0.0</c:formatCode>
                <c:ptCount val="5"/>
              </c:numCache>
            </c:numRef>
          </c:xVal>
          <c:yVal>
            <c:numRef>
              <c:f>Espagueti!$AG$16:$AK$16</c:f>
              <c:numCache>
                <c:formatCode>0.0</c:formatCode>
                <c:ptCount val="5"/>
              </c:numCache>
            </c:numRef>
          </c:yVal>
          <c:smooth val="0"/>
        </c:ser>
        <c:ser>
          <c:idx val="11"/>
          <c:order val="11"/>
          <c:tx>
            <c:strRef>
              <c:f>Espagueti!$B$17</c:f>
              <c:strCache>
                <c:ptCount val="1"/>
                <c:pt idx="0">
                  <c:v/>
                </c:pt>
              </c:strCache>
            </c:strRef>
          </c:tx>
          <c:spPr>
            <a:ln w="19080">
              <a:solidFill>
                <a:srgbClr val="64748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Espagueti!$AB$17:$AF$17</c:f>
              <c:numCache>
                <c:formatCode>0.0</c:formatCode>
                <c:ptCount val="5"/>
              </c:numCache>
            </c:numRef>
          </c:xVal>
          <c:yVal>
            <c:numRef>
              <c:f>Espagueti!$AG$17:$AK$17</c:f>
              <c:numCache>
                <c:formatCode>0.0</c:formatCode>
                <c:ptCount val="5"/>
              </c:numCache>
            </c:numRef>
          </c:yVal>
          <c:smooth val="0"/>
        </c:ser>
        <c:ser>
          <c:idx val="12"/>
          <c:order val="12"/>
          <c:tx>
            <c:strRef>
              <c:f>Espagueti!$B$6</c:f>
              <c:strCache>
                <c:ptCount val="1"/>
                <c:pt idx="0">
                  <c:v>Taller (puesto)</c:v>
                </c:pt>
              </c:strCache>
            </c:strRef>
          </c:tx>
          <c:spPr>
            <a:ln w="12600">
              <a:noFill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ctr"/>
            <c:showLegendKey val="0"/>
            <c:showVal val="0"/>
            <c:showCatName val="0"/>
            <c:showSerName val="1"/>
            <c:showPercent val="0"/>
            <c:separator>;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Espagueti!$AL$6</c:f>
              <c:numCache>
                <c:formatCode>0.0</c:formatCode>
                <c:ptCount val="1"/>
                <c:pt idx="0">
                  <c:v>5</c:v>
                </c:pt>
              </c:numCache>
            </c:numRef>
          </c:xVal>
          <c:yVal>
            <c:numRef>
              <c:f>Espagueti!$AM$6</c:f>
              <c:numCache>
                <c:formatCode>0.0</c:formatCode>
                <c:ptCount val="1"/>
                <c:pt idx="0">
                  <c:v>4.8</c:v>
                </c:pt>
              </c:numCache>
            </c:numRef>
          </c:yVal>
          <c:smooth val="0"/>
        </c:ser>
        <c:ser>
          <c:idx val="13"/>
          <c:order val="13"/>
          <c:tx>
            <c:strRef>
              <c:f>Espagueti!$B$7</c:f>
              <c:strCache>
                <c:ptCount val="1"/>
                <c:pt idx="0">
                  <c:v>Depósito de repuestos</c:v>
                </c:pt>
              </c:strCache>
            </c:strRef>
          </c:tx>
          <c:spPr>
            <a:ln w="12600">
              <a:noFill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ctr"/>
            <c:showLegendKey val="0"/>
            <c:showVal val="0"/>
            <c:showCatName val="0"/>
            <c:showSerName val="1"/>
            <c:showPercent val="0"/>
            <c:separator>;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Espagueti!$AL$7</c:f>
              <c:numCache>
                <c:formatCode>0.0</c:formatCode>
                <c:ptCount val="1"/>
                <c:pt idx="0">
                  <c:v>20</c:v>
                </c:pt>
              </c:numCache>
            </c:numRef>
          </c:xVal>
          <c:yVal>
            <c:numRef>
              <c:f>Espagueti!$AM$7</c:f>
              <c:numCache>
                <c:formatCode>0.0</c:formatCode>
                <c:ptCount val="1"/>
                <c:pt idx="0">
                  <c:v>4.8</c:v>
                </c:pt>
              </c:numCache>
            </c:numRef>
          </c:yVal>
          <c:smooth val="0"/>
        </c:ser>
        <c:ser>
          <c:idx val="14"/>
          <c:order val="14"/>
          <c:tx>
            <c:strRef>
              <c:f>Espagueti!$B$8</c:f>
              <c:strCache>
                <c:ptCount val="1"/>
                <c:pt idx="0">
                  <c:v>Pañol</c:v>
                </c:pt>
              </c:strCache>
            </c:strRef>
          </c:tx>
          <c:spPr>
            <a:ln w="12600">
              <a:noFill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ctr"/>
            <c:showLegendKey val="0"/>
            <c:showVal val="0"/>
            <c:showCatName val="0"/>
            <c:showSerName val="1"/>
            <c:showPercent val="0"/>
            <c:separator>;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Espagueti!$AL$8</c:f>
              <c:numCache>
                <c:formatCode>0.0</c:formatCode>
                <c:ptCount val="1"/>
                <c:pt idx="0">
                  <c:v>34</c:v>
                </c:pt>
              </c:numCache>
            </c:numRef>
          </c:xVal>
          <c:yVal>
            <c:numRef>
              <c:f>Espagueti!$AM$8</c:f>
              <c:numCache>
                <c:formatCode>0.0</c:formatCode>
                <c:ptCount val="1"/>
                <c:pt idx="0">
                  <c:v>4.8</c:v>
                </c:pt>
              </c:numCache>
            </c:numRef>
          </c:yVal>
          <c:smooth val="0"/>
        </c:ser>
        <c:ser>
          <c:idx val="15"/>
          <c:order val="15"/>
          <c:tx>
            <c:strRef>
              <c:f>Espagueti!$B$9</c:f>
              <c:strCache>
                <c:ptCount val="1"/>
                <c:pt idx="0">
                  <c:v>Máquina 1</c:v>
                </c:pt>
              </c:strCache>
            </c:strRef>
          </c:tx>
          <c:spPr>
            <a:ln w="12600">
              <a:noFill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ctr"/>
            <c:showLegendKey val="0"/>
            <c:showVal val="0"/>
            <c:showCatName val="0"/>
            <c:showSerName val="1"/>
            <c:showPercent val="0"/>
            <c:separator>;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Espagueti!$AL$9</c:f>
              <c:numCache>
                <c:formatCode>0.0</c:formatCode>
                <c:ptCount val="1"/>
                <c:pt idx="0">
                  <c:v>4</c:v>
                </c:pt>
              </c:numCache>
            </c:numRef>
          </c:xVal>
          <c:yVal>
            <c:numRef>
              <c:f>Espagueti!$AM$9</c:f>
              <c:numCache>
                <c:formatCode>0.0</c:formatCode>
                <c:ptCount val="1"/>
                <c:pt idx="0">
                  <c:v>21.6</c:v>
                </c:pt>
              </c:numCache>
            </c:numRef>
          </c:yVal>
          <c:smooth val="0"/>
        </c:ser>
        <c:ser>
          <c:idx val="16"/>
          <c:order val="16"/>
          <c:tx>
            <c:strRef>
              <c:f>Espagueti!$B$10</c:f>
              <c:strCache>
                <c:ptCount val="1"/>
                <c:pt idx="0">
                  <c:v>Máquina 2</c:v>
                </c:pt>
              </c:strCache>
            </c:strRef>
          </c:tx>
          <c:spPr>
            <a:ln w="12600">
              <a:noFill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ctr"/>
            <c:showLegendKey val="0"/>
            <c:showVal val="0"/>
            <c:showCatName val="0"/>
            <c:showSerName val="1"/>
            <c:showPercent val="0"/>
            <c:separator>;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Espagueti!$AL$10</c:f>
              <c:numCache>
                <c:formatCode>0.0</c:formatCode>
                <c:ptCount val="1"/>
                <c:pt idx="0">
                  <c:v>20</c:v>
                </c:pt>
              </c:numCache>
            </c:numRef>
          </c:xVal>
          <c:yVal>
            <c:numRef>
              <c:f>Espagueti!$AM$10</c:f>
              <c:numCache>
                <c:formatCode>0.0</c:formatCode>
                <c:ptCount val="1"/>
                <c:pt idx="0">
                  <c:v>21.6</c:v>
                </c:pt>
              </c:numCache>
            </c:numRef>
          </c:yVal>
          <c:smooth val="0"/>
        </c:ser>
        <c:ser>
          <c:idx val="17"/>
          <c:order val="17"/>
          <c:tx>
            <c:strRef>
              <c:f>Espagueti!$B$11</c:f>
              <c:strCache>
                <c:ptCount val="1"/>
                <c:pt idx="0">
                  <c:v>Máquina 3</c:v>
                </c:pt>
              </c:strCache>
            </c:strRef>
          </c:tx>
          <c:spPr>
            <a:ln w="12600">
              <a:noFill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ctr"/>
            <c:showLegendKey val="0"/>
            <c:showVal val="0"/>
            <c:showCatName val="0"/>
            <c:showSerName val="1"/>
            <c:showPercent val="0"/>
            <c:separator>;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Espagueti!$AL$11</c:f>
              <c:numCache>
                <c:formatCode>0.0</c:formatCode>
                <c:ptCount val="1"/>
                <c:pt idx="0">
                  <c:v>34</c:v>
                </c:pt>
              </c:numCache>
            </c:numRef>
          </c:xVal>
          <c:yVal>
            <c:numRef>
              <c:f>Espagueti!$AM$11</c:f>
              <c:numCache>
                <c:formatCode>0.0</c:formatCode>
                <c:ptCount val="1"/>
                <c:pt idx="0">
                  <c:v>21.6</c:v>
                </c:pt>
              </c:numCache>
            </c:numRef>
          </c:yVal>
          <c:smooth val="0"/>
        </c:ser>
        <c:ser>
          <c:idx val="18"/>
          <c:order val="18"/>
          <c:tx>
            <c:strRef>
              <c:f>Espagueti!$B$12</c:f>
              <c:strCache>
                <c:ptCount val="1"/>
                <c:pt idx="0">
                  <c:v/>
                </c:pt>
              </c:strCache>
            </c:strRef>
          </c:tx>
          <c:spPr>
            <a:ln w="12600">
              <a:noFill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ctr"/>
            <c:showLegendKey val="0"/>
            <c:showVal val="0"/>
            <c:showCatName val="0"/>
            <c:showSerName val="1"/>
            <c:showPercent val="0"/>
            <c:separator>;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Espagueti!$AL$12</c:f>
              <c:numCache>
                <c:formatCode>0.0</c:formatCode>
                <c:ptCount val="1"/>
              </c:numCache>
            </c:numRef>
          </c:xVal>
          <c:yVal>
            <c:numRef>
              <c:f>Espagueti!$AM$12</c:f>
              <c:numCache>
                <c:formatCode>0.0</c:formatCode>
                <c:ptCount val="1"/>
              </c:numCache>
            </c:numRef>
          </c:yVal>
          <c:smooth val="0"/>
        </c:ser>
        <c:ser>
          <c:idx val="19"/>
          <c:order val="19"/>
          <c:tx>
            <c:strRef>
              <c:f>Espagueti!$B$13</c:f>
              <c:strCache>
                <c:ptCount val="1"/>
                <c:pt idx="0">
                  <c:v/>
                </c:pt>
              </c:strCache>
            </c:strRef>
          </c:tx>
          <c:spPr>
            <a:ln w="12600">
              <a:noFill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ctr"/>
            <c:showLegendKey val="0"/>
            <c:showVal val="0"/>
            <c:showCatName val="0"/>
            <c:showSerName val="1"/>
            <c:showPercent val="0"/>
            <c:separator>;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Espagueti!$AL$13</c:f>
              <c:numCache>
                <c:formatCode>0.0</c:formatCode>
                <c:ptCount val="1"/>
              </c:numCache>
            </c:numRef>
          </c:xVal>
          <c:yVal>
            <c:numRef>
              <c:f>Espagueti!$AM$13</c:f>
              <c:numCache>
                <c:formatCode>0.0</c:formatCode>
                <c:ptCount val="1"/>
              </c:numCache>
            </c:numRef>
          </c:yVal>
          <c:smooth val="0"/>
        </c:ser>
        <c:ser>
          <c:idx val="20"/>
          <c:order val="20"/>
          <c:tx>
            <c:strRef>
              <c:f>Espagueti!$B$14</c:f>
              <c:strCache>
                <c:ptCount val="1"/>
                <c:pt idx="0">
                  <c:v/>
                </c:pt>
              </c:strCache>
            </c:strRef>
          </c:tx>
          <c:spPr>
            <a:ln w="12600">
              <a:noFill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ctr"/>
            <c:showLegendKey val="0"/>
            <c:showVal val="0"/>
            <c:showCatName val="0"/>
            <c:showSerName val="1"/>
            <c:showPercent val="0"/>
            <c:separator>;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Espagueti!$AL$14</c:f>
              <c:numCache>
                <c:formatCode>0.0</c:formatCode>
                <c:ptCount val="1"/>
              </c:numCache>
            </c:numRef>
          </c:xVal>
          <c:yVal>
            <c:numRef>
              <c:f>Espagueti!$AM$14</c:f>
              <c:numCache>
                <c:formatCode>0.0</c:formatCode>
                <c:ptCount val="1"/>
              </c:numCache>
            </c:numRef>
          </c:yVal>
          <c:smooth val="0"/>
        </c:ser>
        <c:ser>
          <c:idx val="21"/>
          <c:order val="21"/>
          <c:tx>
            <c:strRef>
              <c:f>Espagueti!$B$15</c:f>
              <c:strCache>
                <c:ptCount val="1"/>
                <c:pt idx="0">
                  <c:v/>
                </c:pt>
              </c:strCache>
            </c:strRef>
          </c:tx>
          <c:spPr>
            <a:ln w="12600">
              <a:noFill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ctr"/>
            <c:showLegendKey val="0"/>
            <c:showVal val="0"/>
            <c:showCatName val="0"/>
            <c:showSerName val="1"/>
            <c:showPercent val="0"/>
            <c:separator>;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Espagueti!$AL$15</c:f>
              <c:numCache>
                <c:formatCode>0.0</c:formatCode>
                <c:ptCount val="1"/>
              </c:numCache>
            </c:numRef>
          </c:xVal>
          <c:yVal>
            <c:numRef>
              <c:f>Espagueti!$AM$15</c:f>
              <c:numCache>
                <c:formatCode>0.0</c:formatCode>
                <c:ptCount val="1"/>
              </c:numCache>
            </c:numRef>
          </c:yVal>
          <c:smooth val="0"/>
        </c:ser>
        <c:ser>
          <c:idx val="22"/>
          <c:order val="22"/>
          <c:tx>
            <c:strRef>
              <c:f>Espagueti!$B$16</c:f>
              <c:strCache>
                <c:ptCount val="1"/>
                <c:pt idx="0">
                  <c:v/>
                </c:pt>
              </c:strCache>
            </c:strRef>
          </c:tx>
          <c:spPr>
            <a:ln w="12600">
              <a:noFill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ctr"/>
            <c:showLegendKey val="0"/>
            <c:showVal val="0"/>
            <c:showCatName val="0"/>
            <c:showSerName val="1"/>
            <c:showPercent val="0"/>
            <c:separator>;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Espagueti!$AL$16</c:f>
              <c:numCache>
                <c:formatCode>0.0</c:formatCode>
                <c:ptCount val="1"/>
              </c:numCache>
            </c:numRef>
          </c:xVal>
          <c:yVal>
            <c:numRef>
              <c:f>Espagueti!$AM$16</c:f>
              <c:numCache>
                <c:formatCode>0.0</c:formatCode>
                <c:ptCount val="1"/>
              </c:numCache>
            </c:numRef>
          </c:yVal>
          <c:smooth val="0"/>
        </c:ser>
        <c:ser>
          <c:idx val="23"/>
          <c:order val="23"/>
          <c:tx>
            <c:strRef>
              <c:f>Espagueti!$B$17</c:f>
              <c:strCache>
                <c:ptCount val="1"/>
                <c:pt idx="0">
                  <c:v/>
                </c:pt>
              </c:strCache>
            </c:strRef>
          </c:tx>
          <c:spPr>
            <a:ln w="12600">
              <a:noFill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ctr"/>
            <c:showLegendKey val="0"/>
            <c:showVal val="0"/>
            <c:showCatName val="0"/>
            <c:showSerName val="1"/>
            <c:showPercent val="0"/>
            <c:separator>;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Espagueti!$AL$17</c:f>
              <c:numCache>
                <c:formatCode>0.0</c:formatCode>
                <c:ptCount val="1"/>
              </c:numCache>
            </c:numRef>
          </c:xVal>
          <c:yVal>
            <c:numRef>
              <c:f>Espagueti!$AM$17</c:f>
              <c:numCache>
                <c:formatCode>0.0</c:formatCode>
                <c:ptCount val="1"/>
              </c:numCache>
            </c:numRef>
          </c:yVal>
          <c:smooth val="0"/>
        </c:ser>
        <c:ser>
          <c:idx val="24"/>
          <c:order val="24"/>
          <c:tx>
            <c:strRef>
              <c:f>"Recorrido propuesto"</c:f>
              <c:strCache>
                <c:ptCount val="1"/>
                <c:pt idx="0">
                  <c:v>Recorrido propuesto</c:v>
                </c:pt>
              </c:strCache>
            </c:strRef>
          </c:tx>
          <c:spPr>
            <a:ln w="28440">
              <a:solidFill>
                <a:srgbClr val="EA580D">
                  <a:alpha val="55000"/>
                </a:srgbClr>
              </a:solidFill>
              <a:round/>
            </a:ln>
          </c:spPr>
          <c:marker>
            <c:symbol val="circle"/>
            <c:size val="6"/>
            <c:spPr>
              <a:solidFill>
                <a:srgbClr val="EA580D"/>
              </a:solidFill>
            </c:spPr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Espagueti!$F$66:$F$95</c:f>
              <c:numCache>
                <c:formatCode>0.0</c:formatCode>
                <c:ptCount val="30"/>
                <c:pt idx="0">
                  <c:v>5</c:v>
                </c:pt>
                <c:pt idx="1">
                  <c:v>20</c:v>
                </c:pt>
                <c:pt idx="2">
                  <c:v>34</c:v>
                </c:pt>
                <c:pt idx="3">
                  <c:v>34</c:v>
                </c:pt>
                <c:pt idx="4">
                  <c:v>20</c:v>
                </c:pt>
                <c:pt idx="5">
                  <c:v>4</c:v>
                </c:pt>
                <c:pt idx="6">
                  <c:v>5</c:v>
                </c:pt>
              </c:numCache>
            </c:numRef>
          </c:xVal>
          <c:yVal>
            <c:numRef>
              <c:f>Espagueti!$G$66:$G$95</c:f>
              <c:numCache>
                <c:formatCode>0.0</c:formatCode>
                <c:ptCount val="30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19.5</c:v>
                </c:pt>
                <c:pt idx="4">
                  <c:v>19.5</c:v>
                </c:pt>
                <c:pt idx="5">
                  <c:v>19.5</c:v>
                </c:pt>
                <c:pt idx="6">
                  <c:v>3</c:v>
                </c:pt>
              </c:numCache>
            </c:numRef>
          </c:yVal>
          <c:smooth val="0"/>
        </c:ser>
        <c:axId val="30260200"/>
        <c:axId val="3010631"/>
      </c:scatterChart>
      <c:valAx>
        <c:axId val="30260200"/>
        <c:scaling>
          <c:orientation val="minMax"/>
          <c:min val="0"/>
        </c:scaling>
        <c:delete val="0"/>
        <c:axPos val="b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1000" b="1" u="none" strike="noStrike">
                    <a:solidFill>
                      <a:srgbClr val="000000"/>
                    </a:solidFill>
                    <a:uFillTx/>
                    <a:latin typeface="Calibri"/>
                  </a:rPr>
                  <a:t>Metros (X)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3010631"/>
        <c:crosses val="autoZero"/>
        <c:crossBetween val="midCat"/>
      </c:valAx>
      <c:valAx>
        <c:axId val="3010631"/>
        <c:scaling>
          <c:orientation val="minMax"/>
          <c:min val="0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1000" b="1" u="none" strike="noStrike">
                    <a:solidFill>
                      <a:srgbClr val="000000"/>
                    </a:solidFill>
                    <a:uFillTx/>
                    <a:latin typeface="Calibri"/>
                  </a:rPr>
                  <a:t>Metros (Y)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30260200"/>
        <c:crosses val="autoZero"/>
        <c:crossBetween val="midCat"/>
      </c:valAx>
      <c:spPr>
        <a:ln w="0">
          <a:noFill/>
        </a:ln>
      </c:spPr>
    </c:plotArea>
    <c:plotVisOnly val="1"/>
    <c:dispBlanksAs val="gap"/>
  </c:chart>
  <c:spPr>
    <a:ln w="9360">
      <a:solidFill>
        <a:srgbClr val="D9D9D9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charts/style2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9</xdr:col>
      <xdr:colOff>0</xdr:colOff>
      <xdr:row>19</xdr:row>
      <xdr:rowOff>0</xdr:rowOff>
    </xdr:from>
    <xdr:to>
      <xdr:col>14</xdr:col>
      <xdr:colOff>40320</xdr:colOff>
      <xdr:row>41</xdr:row>
      <xdr:rowOff>70560</xdr:rowOff>
    </xdr:to>
    <xdr:graphicFrame>
      <xdr:nvGraphicFramePr>
        <xdr:cNvPr id="1" name="Chart 1"/>
        <xdr:cNvGraphicFramePr/>
      </xdr:nvGraphicFramePr>
      <xdr:xfrm>
        <a:off x="9656280" y="3887640"/>
        <a:ext cx="7559640" cy="44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0</xdr:colOff>
      <xdr:row>63</xdr:row>
      <xdr:rowOff>0</xdr:rowOff>
    </xdr:from>
    <xdr:to>
      <xdr:col>14</xdr:col>
      <xdr:colOff>40320</xdr:colOff>
      <xdr:row>85</xdr:row>
      <xdr:rowOff>70560</xdr:rowOff>
    </xdr:to>
    <xdr:graphicFrame>
      <xdr:nvGraphicFramePr>
        <xdr:cNvPr id="2" name="Chart 2"/>
        <xdr:cNvGraphicFramePr/>
      </xdr:nvGraphicFramePr>
      <xdr:xfrm>
        <a:off x="9656280" y="12745800"/>
        <a:ext cx="7559640" cy="44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20"/>
  </cols>
  <sheetData>
    <row r="1" customFormat="false" ht="17.35" hidden="false" customHeight="false" outlineLevel="0" collapsed="false">
      <c r="A1" s="1" t="s">
        <v>0</v>
      </c>
    </row>
    <row r="3" customFormat="false" ht="15" hidden="false" customHeight="false" outlineLevel="0" collapsed="false">
      <c r="A3" s="2" t="s">
        <v>1</v>
      </c>
    </row>
    <row r="4" customFormat="false" ht="23.85" hidden="false" customHeight="false" outlineLevel="0" collapsed="false">
      <c r="A4" s="3" t="s">
        <v>2</v>
      </c>
    </row>
    <row r="5" customFormat="false" ht="23.85" hidden="false" customHeight="false" outlineLevel="0" collapsed="false">
      <c r="A5" s="3" t="s">
        <v>3</v>
      </c>
    </row>
    <row r="6" customFormat="false" ht="15" hidden="false" customHeight="false" outlineLevel="0" collapsed="false">
      <c r="A6" s="3" t="s">
        <v>4</v>
      </c>
    </row>
    <row r="7" customFormat="false" ht="23.85" hidden="false" customHeight="false" outlineLevel="0" collapsed="false">
      <c r="A7" s="3" t="s">
        <v>5</v>
      </c>
    </row>
    <row r="8" customFormat="false" ht="23.85" hidden="false" customHeight="false" outlineLevel="0" collapsed="false">
      <c r="A8" s="3" t="s">
        <v>6</v>
      </c>
    </row>
    <row r="9" customFormat="false" ht="23.85" hidden="false" customHeight="false" outlineLevel="0" collapsed="false">
      <c r="A9" s="3" t="s">
        <v>7</v>
      </c>
    </row>
    <row r="10" customFormat="false" ht="15" hidden="false" customHeight="false" outlineLevel="0" collapsed="false">
      <c r="A10" s="3"/>
    </row>
    <row r="11" customFormat="false" ht="15" hidden="false" customHeight="false" outlineLevel="0" collapsed="false">
      <c r="A11" s="2" t="s">
        <v>8</v>
      </c>
    </row>
    <row r="12" customFormat="false" ht="15" hidden="false" customHeight="false" outlineLevel="0" collapsed="false">
      <c r="A12" s="3" t="s">
        <v>9</v>
      </c>
    </row>
    <row r="13" customFormat="false" ht="23.85" hidden="false" customHeight="false" outlineLevel="0" collapsed="false">
      <c r="A13" s="3" t="s">
        <v>10</v>
      </c>
    </row>
    <row r="14" customFormat="false" ht="15" hidden="false" customHeight="false" outlineLevel="0" collapsed="false">
      <c r="A14" s="3" t="s">
        <v>11</v>
      </c>
    </row>
    <row r="15" customFormat="false" ht="15" hidden="false" customHeight="false" outlineLevel="0" collapsed="false">
      <c r="A15" s="3"/>
    </row>
    <row r="16" customFormat="false" ht="15" hidden="false" customHeight="false" outlineLevel="0" collapsed="false">
      <c r="A16" s="2" t="s">
        <v>12</v>
      </c>
    </row>
    <row r="17" customFormat="false" ht="15" hidden="false" customHeight="false" outlineLevel="0" collapsed="false">
      <c r="A17" s="3" t="s">
        <v>13</v>
      </c>
    </row>
    <row r="18" customFormat="false" ht="15" hidden="false" customHeight="false" outlineLevel="0" collapsed="false">
      <c r="A18" s="3"/>
    </row>
    <row r="19" customFormat="false" ht="15" hidden="false" customHeight="false" outlineLevel="0" collapsed="false">
      <c r="A19" s="2" t="s">
        <v>14</v>
      </c>
    </row>
    <row r="20" customFormat="false" ht="35.05" hidden="false" customHeight="false" outlineLevel="0" collapsed="false">
      <c r="A20" s="3" t="s">
        <v>15</v>
      </c>
    </row>
    <row r="21" customFormat="false" ht="15" hidden="false" customHeight="false" outlineLevel="0" collapsed="false">
      <c r="A21" s="3"/>
    </row>
    <row r="22" customFormat="false" ht="15" hidden="false" customHeight="false" outlineLevel="0" collapsed="false">
      <c r="A22" s="3" t="s">
        <v>16</v>
      </c>
    </row>
    <row r="23" customFormat="false" ht="15" hidden="false" customHeight="false" outlineLevel="0" collapsed="false">
      <c r="A23" s="3" t="s">
        <v>17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6"/>
    <col collapsed="false" customWidth="true" hidden="false" outlineLevel="0" max="3" min="3" style="0" width="10"/>
    <col collapsed="false" customWidth="true" hidden="false" outlineLevel="0" max="4" min="4" style="0" width="46"/>
    <col collapsed="false" customWidth="true" hidden="false" outlineLevel="0" max="6" min="5" style="0" width="14"/>
  </cols>
  <sheetData>
    <row r="1" customFormat="false" ht="17.35" hidden="false" customHeight="false" outlineLevel="0" collapsed="false">
      <c r="A1" s="1" t="s">
        <v>18</v>
      </c>
    </row>
    <row r="3" customFormat="false" ht="15" hidden="false" customHeight="false" outlineLevel="0" collapsed="false">
      <c r="A3" s="4" t="s">
        <v>19</v>
      </c>
      <c r="B3" s="5" t="s">
        <v>20</v>
      </c>
      <c r="C3" s="5"/>
      <c r="D3" s="5"/>
    </row>
    <row r="4" customFormat="false" ht="15" hidden="false" customHeight="false" outlineLevel="0" collapsed="false">
      <c r="A4" s="4" t="s">
        <v>21</v>
      </c>
      <c r="B4" s="5" t="s">
        <v>22</v>
      </c>
      <c r="C4" s="5"/>
      <c r="D4" s="5"/>
    </row>
    <row r="5" customFormat="false" ht="15" hidden="false" customHeight="false" outlineLevel="0" collapsed="false">
      <c r="A5" s="4" t="s">
        <v>23</v>
      </c>
      <c r="B5" s="5" t="s">
        <v>24</v>
      </c>
      <c r="C5" s="5"/>
      <c r="D5" s="5"/>
    </row>
    <row r="7" customFormat="false" ht="33.75" hidden="false" customHeight="true" outlineLevel="0" collapsed="false">
      <c r="A7" s="6" t="s">
        <v>25</v>
      </c>
      <c r="B7" s="6" t="s">
        <v>26</v>
      </c>
      <c r="C7" s="6" t="s">
        <v>27</v>
      </c>
      <c r="D7" s="6" t="s">
        <v>28</v>
      </c>
      <c r="E7" s="6" t="s">
        <v>29</v>
      </c>
      <c r="F7" s="6" t="s">
        <v>30</v>
      </c>
    </row>
    <row r="8" customFormat="false" ht="15" hidden="false" customHeight="false" outlineLevel="0" collapsed="false">
      <c r="A8" s="7" t="n">
        <v>1</v>
      </c>
      <c r="B8" s="5" t="s">
        <v>31</v>
      </c>
      <c r="C8" s="7" t="str">
        <f aca="false">IF(B8="Operación","○",IF(B8="Transporte","→",IF(B8="Inspección","□",IF(B8="Demora","D",IF(B8="Almacenamiento","▽","")))))</f>
        <v>○</v>
      </c>
      <c r="D8" s="5" t="s">
        <v>32</v>
      </c>
      <c r="E8" s="8" t="n">
        <v>3</v>
      </c>
      <c r="F8" s="9"/>
    </row>
    <row r="9" customFormat="false" ht="15" hidden="false" customHeight="false" outlineLevel="0" collapsed="false">
      <c r="A9" s="7" t="n">
        <v>2</v>
      </c>
      <c r="B9" s="5" t="s">
        <v>33</v>
      </c>
      <c r="C9" s="7" t="str">
        <f aca="false">IF(B9="Operación","○",IF(B9="Transporte","→",IF(B9="Inspección","□",IF(B9="Demora","D",IF(B9="Almacenamiento","▽","")))))</f>
        <v>→</v>
      </c>
      <c r="D9" s="5" t="s">
        <v>34</v>
      </c>
      <c r="E9" s="8" t="n">
        <v>2</v>
      </c>
      <c r="F9" s="9" t="n">
        <v>25</v>
      </c>
    </row>
    <row r="10" customFormat="false" ht="15" hidden="false" customHeight="false" outlineLevel="0" collapsed="false">
      <c r="A10" s="7" t="n">
        <v>3</v>
      </c>
      <c r="B10" s="5" t="s">
        <v>35</v>
      </c>
      <c r="C10" s="7" t="str">
        <f aca="false">IF(B10="Operación","○",IF(B10="Transporte","→",IF(B10="Inspección","□",IF(B10="Demora","D",IF(B10="Almacenamiento","▽","")))))</f>
        <v>D</v>
      </c>
      <c r="D10" s="5" t="s">
        <v>36</v>
      </c>
      <c r="E10" s="8" t="n">
        <v>45</v>
      </c>
      <c r="F10" s="9"/>
    </row>
    <row r="11" customFormat="false" ht="15" hidden="false" customHeight="false" outlineLevel="0" collapsed="false">
      <c r="A11" s="7" t="n">
        <v>4</v>
      </c>
      <c r="B11" s="5" t="s">
        <v>31</v>
      </c>
      <c r="C11" s="7" t="str">
        <f aca="false">IF(B11="Operación","○",IF(B11="Transporte","→",IF(B11="Inspección","□",IF(B11="Demora","D",IF(B11="Almacenamiento","▽","")))))</f>
        <v>○</v>
      </c>
      <c r="D11" s="5" t="s">
        <v>37</v>
      </c>
      <c r="E11" s="8" t="n">
        <v>6</v>
      </c>
      <c r="F11" s="9"/>
    </row>
    <row r="12" customFormat="false" ht="15" hidden="false" customHeight="false" outlineLevel="0" collapsed="false">
      <c r="A12" s="7" t="n">
        <v>5</v>
      </c>
      <c r="B12" s="5" t="s">
        <v>38</v>
      </c>
      <c r="C12" s="7" t="str">
        <f aca="false">IF(B12="Operación","○",IF(B12="Transporte","→",IF(B12="Inspección","□",IF(B12="Demora","D",IF(B12="Almacenamiento","▽","")))))</f>
        <v>□</v>
      </c>
      <c r="D12" s="5" t="s">
        <v>39</v>
      </c>
      <c r="E12" s="8" t="n">
        <v>2</v>
      </c>
      <c r="F12" s="9"/>
    </row>
    <row r="13" customFormat="false" ht="15" hidden="false" customHeight="false" outlineLevel="0" collapsed="false">
      <c r="A13" s="7" t="n">
        <v>6</v>
      </c>
      <c r="B13" s="5" t="s">
        <v>33</v>
      </c>
      <c r="C13" s="7" t="str">
        <f aca="false">IF(B13="Operación","○",IF(B13="Transporte","→",IF(B13="Inspección","□",IF(B13="Demora","D",IF(B13="Almacenamiento","▽","")))))</f>
        <v>→</v>
      </c>
      <c r="D13" s="5" t="s">
        <v>40</v>
      </c>
      <c r="E13" s="8" t="n">
        <v>3</v>
      </c>
      <c r="F13" s="9" t="n">
        <v>40</v>
      </c>
    </row>
    <row r="14" customFormat="false" ht="15" hidden="false" customHeight="false" outlineLevel="0" collapsed="false">
      <c r="A14" s="7" t="n">
        <v>7</v>
      </c>
      <c r="B14" s="5" t="s">
        <v>41</v>
      </c>
      <c r="C14" s="7" t="str">
        <f aca="false">IF(B14="Operación","○",IF(B14="Transporte","→",IF(B14="Inspección","□",IF(B14="Demora","D",IF(B14="Almacenamiento","▽","")))))</f>
        <v>▽</v>
      </c>
      <c r="D14" s="5" t="s">
        <v>42</v>
      </c>
      <c r="E14" s="8" t="n">
        <v>0</v>
      </c>
      <c r="F14" s="9"/>
    </row>
    <row r="15" customFormat="false" ht="15" hidden="false" customHeight="false" outlineLevel="0" collapsed="false">
      <c r="A15" s="7" t="n">
        <v>8</v>
      </c>
      <c r="B15" s="5"/>
      <c r="C15" s="7" t="str">
        <f aca="false">IF(B15="Operación","○",IF(B15="Transporte","→",IF(B15="Inspección","□",IF(B15="Demora","D",IF(B15="Almacenamiento","▽","")))))</f>
        <v/>
      </c>
      <c r="D15" s="5"/>
      <c r="E15" s="8"/>
      <c r="F15" s="9"/>
    </row>
    <row r="16" customFormat="false" ht="15" hidden="false" customHeight="false" outlineLevel="0" collapsed="false">
      <c r="A16" s="7" t="n">
        <v>9</v>
      </c>
      <c r="B16" s="5"/>
      <c r="C16" s="7" t="str">
        <f aca="false">IF(B16="Operación","○",IF(B16="Transporte","→",IF(B16="Inspección","□",IF(B16="Demora","D",IF(B16="Almacenamiento","▽","")))))</f>
        <v/>
      </c>
      <c r="D16" s="5"/>
      <c r="E16" s="8"/>
      <c r="F16" s="9"/>
    </row>
    <row r="17" customFormat="false" ht="15" hidden="false" customHeight="false" outlineLevel="0" collapsed="false">
      <c r="A17" s="7" t="n">
        <v>10</v>
      </c>
      <c r="B17" s="5"/>
      <c r="C17" s="7" t="str">
        <f aca="false">IF(B17="Operación","○",IF(B17="Transporte","→",IF(B17="Inspección","□",IF(B17="Demora","D",IF(B17="Almacenamiento","▽","")))))</f>
        <v/>
      </c>
      <c r="D17" s="5"/>
      <c r="E17" s="8"/>
      <c r="F17" s="9"/>
    </row>
    <row r="18" customFormat="false" ht="15" hidden="false" customHeight="false" outlineLevel="0" collapsed="false">
      <c r="A18" s="7" t="n">
        <v>11</v>
      </c>
      <c r="B18" s="5"/>
      <c r="C18" s="7" t="str">
        <f aca="false">IF(B18="Operación","○",IF(B18="Transporte","→",IF(B18="Inspección","□",IF(B18="Demora","D",IF(B18="Almacenamiento","▽","")))))</f>
        <v/>
      </c>
      <c r="D18" s="5"/>
      <c r="E18" s="8"/>
      <c r="F18" s="9"/>
    </row>
    <row r="19" customFormat="false" ht="15" hidden="false" customHeight="false" outlineLevel="0" collapsed="false">
      <c r="A19" s="7" t="n">
        <v>12</v>
      </c>
      <c r="B19" s="5"/>
      <c r="C19" s="7" t="str">
        <f aca="false">IF(B19="Operación","○",IF(B19="Transporte","→",IF(B19="Inspección","□",IF(B19="Demora","D",IF(B19="Almacenamiento","▽","")))))</f>
        <v/>
      </c>
      <c r="D19" s="5"/>
      <c r="E19" s="8"/>
      <c r="F19" s="9"/>
    </row>
    <row r="20" customFormat="false" ht="15" hidden="false" customHeight="false" outlineLevel="0" collapsed="false">
      <c r="A20" s="7" t="n">
        <v>13</v>
      </c>
      <c r="B20" s="5"/>
      <c r="C20" s="7" t="str">
        <f aca="false">IF(B20="Operación","○",IF(B20="Transporte","→",IF(B20="Inspección","□",IF(B20="Demora","D",IF(B20="Almacenamiento","▽","")))))</f>
        <v/>
      </c>
      <c r="D20" s="5"/>
      <c r="E20" s="8"/>
      <c r="F20" s="9"/>
    </row>
    <row r="21" customFormat="false" ht="15" hidden="false" customHeight="false" outlineLevel="0" collapsed="false">
      <c r="A21" s="7" t="n">
        <v>14</v>
      </c>
      <c r="B21" s="5"/>
      <c r="C21" s="7" t="str">
        <f aca="false">IF(B21="Operación","○",IF(B21="Transporte","→",IF(B21="Inspección","□",IF(B21="Demora","D",IF(B21="Almacenamiento","▽","")))))</f>
        <v/>
      </c>
      <c r="D21" s="5"/>
      <c r="E21" s="8"/>
      <c r="F21" s="9"/>
    </row>
    <row r="22" customFormat="false" ht="15" hidden="false" customHeight="false" outlineLevel="0" collapsed="false">
      <c r="A22" s="7" t="n">
        <v>15</v>
      </c>
      <c r="B22" s="5"/>
      <c r="C22" s="7" t="str">
        <f aca="false">IF(B22="Operación","○",IF(B22="Transporte","→",IF(B22="Inspección","□",IF(B22="Demora","D",IF(B22="Almacenamiento","▽","")))))</f>
        <v/>
      </c>
      <c r="D22" s="5"/>
      <c r="E22" s="8"/>
      <c r="F22" s="9"/>
    </row>
    <row r="23" customFormat="false" ht="15" hidden="false" customHeight="false" outlineLevel="0" collapsed="false">
      <c r="A23" s="7" t="n">
        <v>16</v>
      </c>
      <c r="B23" s="5"/>
      <c r="C23" s="7" t="str">
        <f aca="false">IF(B23="Operación","○",IF(B23="Transporte","→",IF(B23="Inspección","□",IF(B23="Demora","D",IF(B23="Almacenamiento","▽","")))))</f>
        <v/>
      </c>
      <c r="D23" s="5"/>
      <c r="E23" s="8"/>
      <c r="F23" s="9"/>
    </row>
    <row r="24" customFormat="false" ht="15" hidden="false" customHeight="false" outlineLevel="0" collapsed="false">
      <c r="A24" s="7" t="n">
        <v>17</v>
      </c>
      <c r="B24" s="5"/>
      <c r="C24" s="7" t="str">
        <f aca="false">IF(B24="Operación","○",IF(B24="Transporte","→",IF(B24="Inspección","□",IF(B24="Demora","D",IF(B24="Almacenamiento","▽","")))))</f>
        <v/>
      </c>
      <c r="D24" s="5"/>
      <c r="E24" s="8"/>
      <c r="F24" s="9"/>
    </row>
    <row r="25" customFormat="false" ht="15" hidden="false" customHeight="false" outlineLevel="0" collapsed="false">
      <c r="A25" s="7" t="n">
        <v>18</v>
      </c>
      <c r="B25" s="5"/>
      <c r="C25" s="7" t="str">
        <f aca="false">IF(B25="Operación","○",IF(B25="Transporte","→",IF(B25="Inspección","□",IF(B25="Demora","D",IF(B25="Almacenamiento","▽","")))))</f>
        <v/>
      </c>
      <c r="D25" s="5"/>
      <c r="E25" s="8"/>
      <c r="F25" s="9"/>
    </row>
    <row r="26" customFormat="false" ht="15" hidden="false" customHeight="false" outlineLevel="0" collapsed="false">
      <c r="A26" s="7" t="n">
        <v>19</v>
      </c>
      <c r="B26" s="5"/>
      <c r="C26" s="7" t="str">
        <f aca="false">IF(B26="Operación","○",IF(B26="Transporte","→",IF(B26="Inspección","□",IF(B26="Demora","D",IF(B26="Almacenamiento","▽","")))))</f>
        <v/>
      </c>
      <c r="D26" s="5"/>
      <c r="E26" s="8"/>
      <c r="F26" s="9"/>
    </row>
    <row r="27" customFormat="false" ht="15" hidden="false" customHeight="false" outlineLevel="0" collapsed="false">
      <c r="A27" s="7" t="n">
        <v>20</v>
      </c>
      <c r="B27" s="5"/>
      <c r="C27" s="7" t="str">
        <f aca="false">IF(B27="Operación","○",IF(B27="Transporte","→",IF(B27="Inspección","□",IF(B27="Demora","D",IF(B27="Almacenamiento","▽","")))))</f>
        <v/>
      </c>
      <c r="D27" s="5"/>
      <c r="E27" s="8"/>
      <c r="F27" s="9"/>
    </row>
    <row r="28" customFormat="false" ht="15" hidden="false" customHeight="false" outlineLevel="0" collapsed="false">
      <c r="A28" s="7" t="n">
        <v>21</v>
      </c>
      <c r="B28" s="5"/>
      <c r="C28" s="7" t="str">
        <f aca="false">IF(B28="Operación","○",IF(B28="Transporte","→",IF(B28="Inspección","□",IF(B28="Demora","D",IF(B28="Almacenamiento","▽","")))))</f>
        <v/>
      </c>
      <c r="D28" s="5"/>
      <c r="E28" s="8"/>
      <c r="F28" s="9"/>
    </row>
    <row r="29" customFormat="false" ht="15" hidden="false" customHeight="false" outlineLevel="0" collapsed="false">
      <c r="A29" s="7" t="n">
        <v>22</v>
      </c>
      <c r="B29" s="5"/>
      <c r="C29" s="7" t="str">
        <f aca="false">IF(B29="Operación","○",IF(B29="Transporte","→",IF(B29="Inspección","□",IF(B29="Demora","D",IF(B29="Almacenamiento","▽","")))))</f>
        <v/>
      </c>
      <c r="D29" s="5"/>
      <c r="E29" s="8"/>
      <c r="F29" s="9"/>
    </row>
    <row r="30" customFormat="false" ht="15" hidden="false" customHeight="false" outlineLevel="0" collapsed="false">
      <c r="A30" s="7" t="n">
        <v>23</v>
      </c>
      <c r="B30" s="5"/>
      <c r="C30" s="7" t="str">
        <f aca="false">IF(B30="Operación","○",IF(B30="Transporte","→",IF(B30="Inspección","□",IF(B30="Demora","D",IF(B30="Almacenamiento","▽","")))))</f>
        <v/>
      </c>
      <c r="D30" s="5"/>
      <c r="E30" s="8"/>
      <c r="F30" s="9"/>
    </row>
    <row r="31" customFormat="false" ht="15" hidden="false" customHeight="false" outlineLevel="0" collapsed="false">
      <c r="A31" s="7" t="n">
        <v>24</v>
      </c>
      <c r="B31" s="5"/>
      <c r="C31" s="7" t="str">
        <f aca="false">IF(B31="Operación","○",IF(B31="Transporte","→",IF(B31="Inspección","□",IF(B31="Demora","D",IF(B31="Almacenamiento","▽","")))))</f>
        <v/>
      </c>
      <c r="D31" s="5"/>
      <c r="E31" s="8"/>
      <c r="F31" s="9"/>
    </row>
    <row r="32" customFormat="false" ht="15" hidden="false" customHeight="false" outlineLevel="0" collapsed="false">
      <c r="A32" s="7" t="n">
        <v>25</v>
      </c>
      <c r="B32" s="5"/>
      <c r="C32" s="7" t="str">
        <f aca="false">IF(B32="Operación","○",IF(B32="Transporte","→",IF(B32="Inspección","□",IF(B32="Demora","D",IF(B32="Almacenamiento","▽","")))))</f>
        <v/>
      </c>
      <c r="D32" s="5"/>
      <c r="E32" s="8"/>
      <c r="F32" s="9"/>
    </row>
    <row r="33" customFormat="false" ht="15" hidden="false" customHeight="false" outlineLevel="0" collapsed="false">
      <c r="A33" s="7" t="n">
        <v>26</v>
      </c>
      <c r="B33" s="5"/>
      <c r="C33" s="7" t="str">
        <f aca="false">IF(B33="Operación","○",IF(B33="Transporte","→",IF(B33="Inspección","□",IF(B33="Demora","D",IF(B33="Almacenamiento","▽","")))))</f>
        <v/>
      </c>
      <c r="D33" s="5"/>
      <c r="E33" s="8"/>
      <c r="F33" s="9"/>
    </row>
    <row r="34" customFormat="false" ht="15" hidden="false" customHeight="false" outlineLevel="0" collapsed="false">
      <c r="A34" s="7" t="n">
        <v>27</v>
      </c>
      <c r="B34" s="5"/>
      <c r="C34" s="7" t="str">
        <f aca="false">IF(B34="Operación","○",IF(B34="Transporte","→",IF(B34="Inspección","□",IF(B34="Demora","D",IF(B34="Almacenamiento","▽","")))))</f>
        <v/>
      </c>
      <c r="D34" s="5"/>
      <c r="E34" s="8"/>
      <c r="F34" s="9"/>
    </row>
    <row r="35" customFormat="false" ht="15" hidden="false" customHeight="false" outlineLevel="0" collapsed="false">
      <c r="A35" s="7" t="n">
        <v>28</v>
      </c>
      <c r="B35" s="5"/>
      <c r="C35" s="7" t="str">
        <f aca="false">IF(B35="Operación","○",IF(B35="Transporte","→",IF(B35="Inspección","□",IF(B35="Demora","D",IF(B35="Almacenamiento","▽","")))))</f>
        <v/>
      </c>
      <c r="D35" s="5"/>
      <c r="E35" s="8"/>
      <c r="F35" s="9"/>
    </row>
    <row r="36" customFormat="false" ht="15" hidden="false" customHeight="false" outlineLevel="0" collapsed="false">
      <c r="A36" s="7" t="n">
        <v>29</v>
      </c>
      <c r="B36" s="5"/>
      <c r="C36" s="7" t="str">
        <f aca="false">IF(B36="Operación","○",IF(B36="Transporte","→",IF(B36="Inspección","□",IF(B36="Demora","D",IF(B36="Almacenamiento","▽","")))))</f>
        <v/>
      </c>
      <c r="D36" s="5"/>
      <c r="E36" s="8"/>
      <c r="F36" s="9"/>
    </row>
    <row r="37" customFormat="false" ht="15" hidden="false" customHeight="false" outlineLevel="0" collapsed="false">
      <c r="A37" s="7" t="n">
        <v>30</v>
      </c>
      <c r="B37" s="5"/>
      <c r="C37" s="7" t="str">
        <f aca="false">IF(B37="Operación","○",IF(B37="Transporte","→",IF(B37="Inspección","□",IF(B37="Demora","D",IF(B37="Almacenamiento","▽","")))))</f>
        <v/>
      </c>
      <c r="D37" s="5"/>
      <c r="E37" s="8"/>
      <c r="F37" s="9"/>
    </row>
    <row r="38" customFormat="false" ht="15" hidden="false" customHeight="false" outlineLevel="0" collapsed="false">
      <c r="A38" s="7" t="n">
        <v>31</v>
      </c>
      <c r="B38" s="5"/>
      <c r="C38" s="7" t="str">
        <f aca="false">IF(B38="Operación","○",IF(B38="Transporte","→",IF(B38="Inspección","□",IF(B38="Demora","D",IF(B38="Almacenamiento","▽","")))))</f>
        <v/>
      </c>
      <c r="D38" s="5"/>
      <c r="E38" s="8"/>
      <c r="F38" s="9"/>
    </row>
    <row r="39" customFormat="false" ht="15" hidden="false" customHeight="false" outlineLevel="0" collapsed="false">
      <c r="A39" s="7" t="n">
        <v>32</v>
      </c>
      <c r="B39" s="5"/>
      <c r="C39" s="7" t="str">
        <f aca="false">IF(B39="Operación","○",IF(B39="Transporte","→",IF(B39="Inspección","□",IF(B39="Demora","D",IF(B39="Almacenamiento","▽","")))))</f>
        <v/>
      </c>
      <c r="D39" s="5"/>
      <c r="E39" s="8"/>
      <c r="F39" s="9"/>
    </row>
    <row r="40" customFormat="false" ht="15" hidden="false" customHeight="false" outlineLevel="0" collapsed="false">
      <c r="A40" s="7" t="n">
        <v>33</v>
      </c>
      <c r="B40" s="5"/>
      <c r="C40" s="7" t="str">
        <f aca="false">IF(B40="Operación","○",IF(B40="Transporte","→",IF(B40="Inspección","□",IF(B40="Demora","D",IF(B40="Almacenamiento","▽","")))))</f>
        <v/>
      </c>
      <c r="D40" s="5"/>
      <c r="E40" s="8"/>
      <c r="F40" s="9"/>
    </row>
    <row r="41" customFormat="false" ht="15" hidden="false" customHeight="false" outlineLevel="0" collapsed="false">
      <c r="A41" s="7" t="n">
        <v>34</v>
      </c>
      <c r="B41" s="5"/>
      <c r="C41" s="7" t="str">
        <f aca="false">IF(B41="Operación","○",IF(B41="Transporte","→",IF(B41="Inspección","□",IF(B41="Demora","D",IF(B41="Almacenamiento","▽","")))))</f>
        <v/>
      </c>
      <c r="D41" s="5"/>
      <c r="E41" s="8"/>
      <c r="F41" s="9"/>
    </row>
    <row r="42" customFormat="false" ht="15" hidden="false" customHeight="false" outlineLevel="0" collapsed="false">
      <c r="A42" s="7" t="n">
        <v>35</v>
      </c>
      <c r="B42" s="5"/>
      <c r="C42" s="7" t="str">
        <f aca="false">IF(B42="Operación","○",IF(B42="Transporte","→",IF(B42="Inspección","□",IF(B42="Demora","D",IF(B42="Almacenamiento","▽","")))))</f>
        <v/>
      </c>
      <c r="D42" s="5"/>
      <c r="E42" s="8"/>
      <c r="F42" s="9"/>
    </row>
    <row r="43" customFormat="false" ht="15" hidden="false" customHeight="false" outlineLevel="0" collapsed="false">
      <c r="A43" s="7" t="n">
        <v>36</v>
      </c>
      <c r="B43" s="5"/>
      <c r="C43" s="7" t="str">
        <f aca="false">IF(B43="Operación","○",IF(B43="Transporte","→",IF(B43="Inspección","□",IF(B43="Demora","D",IF(B43="Almacenamiento","▽","")))))</f>
        <v/>
      </c>
      <c r="D43" s="5"/>
      <c r="E43" s="8"/>
      <c r="F43" s="9"/>
    </row>
    <row r="44" customFormat="false" ht="15" hidden="false" customHeight="false" outlineLevel="0" collapsed="false">
      <c r="A44" s="7" t="n">
        <v>37</v>
      </c>
      <c r="B44" s="5"/>
      <c r="C44" s="7" t="str">
        <f aca="false">IF(B44="Operación","○",IF(B44="Transporte","→",IF(B44="Inspección","□",IF(B44="Demora","D",IF(B44="Almacenamiento","▽","")))))</f>
        <v/>
      </c>
      <c r="D44" s="5"/>
      <c r="E44" s="8"/>
      <c r="F44" s="9"/>
    </row>
    <row r="45" customFormat="false" ht="15" hidden="false" customHeight="false" outlineLevel="0" collapsed="false">
      <c r="A45" s="7" t="n">
        <v>38</v>
      </c>
      <c r="B45" s="5"/>
      <c r="C45" s="7" t="str">
        <f aca="false">IF(B45="Operación","○",IF(B45="Transporte","→",IF(B45="Inspección","□",IF(B45="Demora","D",IF(B45="Almacenamiento","▽","")))))</f>
        <v/>
      </c>
      <c r="D45" s="5"/>
      <c r="E45" s="8"/>
      <c r="F45" s="9"/>
    </row>
    <row r="46" customFormat="false" ht="15" hidden="false" customHeight="false" outlineLevel="0" collapsed="false">
      <c r="A46" s="7" t="n">
        <v>39</v>
      </c>
      <c r="B46" s="5"/>
      <c r="C46" s="7" t="str">
        <f aca="false">IF(B46="Operación","○",IF(B46="Transporte","→",IF(B46="Inspección","□",IF(B46="Demora","D",IF(B46="Almacenamiento","▽","")))))</f>
        <v/>
      </c>
      <c r="D46" s="5"/>
      <c r="E46" s="8"/>
      <c r="F46" s="9"/>
    </row>
    <row r="47" customFormat="false" ht="15" hidden="false" customHeight="false" outlineLevel="0" collapsed="false">
      <c r="A47" s="7" t="n">
        <v>40</v>
      </c>
      <c r="B47" s="5"/>
      <c r="C47" s="7" t="str">
        <f aca="false">IF(B47="Operación","○",IF(B47="Transporte","→",IF(B47="Inspección","□",IF(B47="Demora","D",IF(B47="Almacenamiento","▽","")))))</f>
        <v/>
      </c>
      <c r="D47" s="5"/>
      <c r="E47" s="8"/>
      <c r="F47" s="9"/>
    </row>
    <row r="50" customFormat="false" ht="33.75" hidden="false" customHeight="true" outlineLevel="0" collapsed="false">
      <c r="A50" s="6" t="s">
        <v>43</v>
      </c>
      <c r="B50" s="6"/>
      <c r="C50" s="6" t="s">
        <v>44</v>
      </c>
      <c r="D50" s="6"/>
      <c r="E50" s="6" t="s">
        <v>29</v>
      </c>
      <c r="F50" s="6" t="s">
        <v>30</v>
      </c>
    </row>
    <row r="51" customFormat="false" ht="15" hidden="false" customHeight="false" outlineLevel="0" collapsed="false">
      <c r="A51" s="10" t="s">
        <v>31</v>
      </c>
      <c r="C51" s="11" t="n">
        <f aca="false">COUNTIF($B$8:$B$47,A51)</f>
        <v>2</v>
      </c>
      <c r="E51" s="12" t="n">
        <f aca="false">SUMIF($B$8:$B$47,A51,$E$8:$E$47)</f>
        <v>9</v>
      </c>
      <c r="F51" s="11" t="n">
        <f aca="false">SUMIF($B$8:$B$47,A51,$F$8:$F$47)</f>
        <v>0</v>
      </c>
    </row>
    <row r="52" customFormat="false" ht="15" hidden="false" customHeight="false" outlineLevel="0" collapsed="false">
      <c r="A52" s="10" t="s">
        <v>33</v>
      </c>
      <c r="C52" s="11" t="n">
        <f aca="false">COUNTIF($B$8:$B$47,A52)</f>
        <v>2</v>
      </c>
      <c r="E52" s="12" t="n">
        <f aca="false">SUMIF($B$8:$B$47,A52,$E$8:$E$47)</f>
        <v>5</v>
      </c>
      <c r="F52" s="11" t="n">
        <f aca="false">SUMIF($B$8:$B$47,A52,$F$8:$F$47)</f>
        <v>65</v>
      </c>
    </row>
    <row r="53" customFormat="false" ht="15" hidden="false" customHeight="false" outlineLevel="0" collapsed="false">
      <c r="A53" s="10" t="s">
        <v>38</v>
      </c>
      <c r="C53" s="11" t="n">
        <f aca="false">COUNTIF($B$8:$B$47,A53)</f>
        <v>1</v>
      </c>
      <c r="E53" s="12" t="n">
        <f aca="false">SUMIF($B$8:$B$47,A53,$E$8:$E$47)</f>
        <v>2</v>
      </c>
      <c r="F53" s="11" t="n">
        <f aca="false">SUMIF($B$8:$B$47,A53,$F$8:$F$47)</f>
        <v>0</v>
      </c>
    </row>
    <row r="54" customFormat="false" ht="15" hidden="false" customHeight="false" outlineLevel="0" collapsed="false">
      <c r="A54" s="10" t="s">
        <v>35</v>
      </c>
      <c r="C54" s="11" t="n">
        <f aca="false">COUNTIF($B$8:$B$47,A54)</f>
        <v>1</v>
      </c>
      <c r="E54" s="12" t="n">
        <f aca="false">SUMIF($B$8:$B$47,A54,$E$8:$E$47)</f>
        <v>45</v>
      </c>
      <c r="F54" s="11" t="n">
        <f aca="false">SUMIF($B$8:$B$47,A54,$F$8:$F$47)</f>
        <v>0</v>
      </c>
    </row>
    <row r="55" customFormat="false" ht="15" hidden="false" customHeight="false" outlineLevel="0" collapsed="false">
      <c r="A55" s="10" t="s">
        <v>41</v>
      </c>
      <c r="C55" s="11" t="n">
        <f aca="false">COUNTIF($B$8:$B$47,A55)</f>
        <v>1</v>
      </c>
      <c r="E55" s="12" t="n">
        <f aca="false">SUMIF($B$8:$B$47,A55,$E$8:$E$47)</f>
        <v>0</v>
      </c>
      <c r="F55" s="11" t="n">
        <f aca="false">SUMIF($B$8:$B$47,A55,$F$8:$F$47)</f>
        <v>0</v>
      </c>
    </row>
    <row r="56" customFormat="false" ht="15" hidden="false" customHeight="false" outlineLevel="0" collapsed="false">
      <c r="A56" s="4" t="s">
        <v>45</v>
      </c>
      <c r="C56" s="13" t="n">
        <f aca="false">SUM(C51:C55)</f>
        <v>7</v>
      </c>
      <c r="E56" s="14" t="n">
        <f aca="false">SUM(E51:E55)</f>
        <v>61</v>
      </c>
      <c r="F56" s="13" t="n">
        <f aca="false">SUM(F51:F55)</f>
        <v>65</v>
      </c>
    </row>
    <row r="57" customFormat="false" ht="15" hidden="false" customHeight="false" outlineLevel="0" collapsed="false">
      <c r="A57" s="4" t="s">
        <v>46</v>
      </c>
      <c r="E57" s="15" t="n">
        <f aca="false">IF(E56=0,"",E51/E56)</f>
        <v>0.147540983606557</v>
      </c>
    </row>
  </sheetData>
  <mergeCells count="3">
    <mergeCell ref="B3:D3"/>
    <mergeCell ref="B4:D4"/>
    <mergeCell ref="B5:D5"/>
  </mergeCells>
  <dataValidations count="2">
    <dataValidation allowBlank="false" errorStyle="stop" operator="between" showDropDown="false" showErrorMessage="false" showInputMessage="false" sqref="B4" type="list">
      <formula1>"Actual,Propuesto"</formula1>
      <formula2>0</formula2>
    </dataValidation>
    <dataValidation allowBlank="false" error="Elegí uno de los cinco símbolos." errorStyle="stop" errorTitle="Símbolo" operator="between" showDropDown="false" showErrorMessage="true" showInputMessage="false" sqref="B8:B47" type="list">
      <formula1>"Operación,Transporte,Inspección,Demora,Almacenamiento"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M1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8"/>
    <col collapsed="false" customWidth="true" hidden="false" outlineLevel="0" max="3" min="3" style="0" width="22"/>
    <col collapsed="false" customWidth="true" hidden="false" outlineLevel="0" max="4" min="4" style="0" width="16"/>
    <col collapsed="false" customWidth="true" hidden="false" outlineLevel="0" max="5" min="5" style="0" width="20"/>
    <col collapsed="false" customWidth="true" hidden="false" outlineLevel="0" max="8" min="6" style="0" width="14"/>
    <col collapsed="false" customWidth="true" hidden="false" outlineLevel="0" max="9" min="9" style="0" width="3"/>
    <col collapsed="false" customWidth="true" hidden="false" outlineLevel="0" max="10" min="10" style="0" width="50"/>
    <col collapsed="false" customWidth="true" hidden="false" outlineLevel="0" max="11" min="11" style="0" width="16"/>
    <col collapsed="false" customWidth="true" hidden="false" outlineLevel="0" max="12" min="12" style="0" width="18"/>
    <col collapsed="false" customWidth="true" hidden="false" outlineLevel="0" max="13" min="13" style="0" width="14"/>
    <col collapsed="false" customWidth="true" hidden="false" outlineLevel="0" max="39" min="28" style="0" width="9"/>
  </cols>
  <sheetData>
    <row r="1" customFormat="false" ht="17.35" hidden="false" customHeight="false" outlineLevel="0" collapsed="false">
      <c r="A1" s="1" t="s">
        <v>47</v>
      </c>
    </row>
    <row r="2" customFormat="false" ht="15" hidden="false" customHeight="false" outlineLevel="0" collapsed="false">
      <c r="A2" s="0" t="s">
        <v>48</v>
      </c>
    </row>
    <row r="4" customFormat="false" ht="15" hidden="false" customHeight="false" outlineLevel="0" collapsed="false">
      <c r="A4" s="16" t="s">
        <v>49</v>
      </c>
      <c r="J4" s="16" t="s">
        <v>50</v>
      </c>
      <c r="AB4" s="16" t="s">
        <v>51</v>
      </c>
    </row>
    <row r="5" customFormat="false" ht="33.75" hidden="false" customHeight="true" outlineLevel="0" collapsed="false">
      <c r="A5" s="6" t="s">
        <v>25</v>
      </c>
      <c r="B5" s="6" t="s">
        <v>52</v>
      </c>
      <c r="C5" s="6" t="s">
        <v>53</v>
      </c>
      <c r="D5" s="6" t="s">
        <v>54</v>
      </c>
      <c r="E5" s="6" t="s">
        <v>55</v>
      </c>
      <c r="F5" s="6" t="s">
        <v>56</v>
      </c>
      <c r="G5" s="6" t="s">
        <v>57</v>
      </c>
      <c r="H5" s="6" t="s">
        <v>58</v>
      </c>
      <c r="J5" s="6" t="s">
        <v>59</v>
      </c>
      <c r="K5" s="6" t="s">
        <v>60</v>
      </c>
      <c r="L5" s="6" t="s">
        <v>61</v>
      </c>
      <c r="M5" s="6" t="s">
        <v>62</v>
      </c>
    </row>
    <row r="6" customFormat="false" ht="15" hidden="false" customHeight="false" outlineLevel="0" collapsed="false">
      <c r="A6" s="7" t="n">
        <v>1</v>
      </c>
      <c r="B6" s="5" t="s">
        <v>63</v>
      </c>
      <c r="C6" s="8" t="n">
        <v>0</v>
      </c>
      <c r="D6" s="8" t="n">
        <v>0</v>
      </c>
      <c r="E6" s="8" t="n">
        <v>10</v>
      </c>
      <c r="F6" s="8" t="n">
        <v>6</v>
      </c>
      <c r="G6" s="12" t="n">
        <f aca="false">IF(OR($B6="",$C6="",$E6=""),"",$C6+$E6/2)</f>
        <v>5</v>
      </c>
      <c r="H6" s="12" t="n">
        <f aca="false">IF(OR($B6="",$D6="",$F6=""),"",$D6+$F6/2)</f>
        <v>3</v>
      </c>
      <c r="J6" s="4" t="s">
        <v>64</v>
      </c>
      <c r="K6" s="12" t="n">
        <f aca="false">IF(D54="","",D54)</f>
        <v>207.226312750451</v>
      </c>
      <c r="L6" s="12" t="n">
        <f aca="false">IF(D98="","",D98)</f>
        <v>92.0302752548165</v>
      </c>
      <c r="M6" s="12" t="n">
        <f aca="false">IF(OR(K6="",L6=""),"",L6-K6)</f>
        <v>-115.196037495634</v>
      </c>
      <c r="AB6" s="17" t="n">
        <f aca="false">IF($B6="",NA(),$C6)</f>
        <v>0</v>
      </c>
      <c r="AC6" s="17" t="n">
        <f aca="false">IF($B6="",NA(),$C6+$E6)</f>
        <v>10</v>
      </c>
      <c r="AD6" s="17" t="n">
        <f aca="false">IF($B6="",NA(),$C6+$E6)</f>
        <v>10</v>
      </c>
      <c r="AE6" s="17" t="n">
        <f aca="false">IF($B6="",NA(),$C6)</f>
        <v>0</v>
      </c>
      <c r="AF6" s="17" t="n">
        <f aca="false">IF($B6="",NA(),$C6)</f>
        <v>0</v>
      </c>
      <c r="AG6" s="17" t="n">
        <f aca="false">IF($B6="",NA(),$D6)</f>
        <v>0</v>
      </c>
      <c r="AH6" s="17" t="n">
        <f aca="false">IF($B6="",NA(),$D6)</f>
        <v>0</v>
      </c>
      <c r="AI6" s="17" t="n">
        <f aca="false">IF($B6="",NA(),$D6+$F6)</f>
        <v>6</v>
      </c>
      <c r="AJ6" s="17" t="n">
        <f aca="false">IF($B6="",NA(),$D6+$F6)</f>
        <v>6</v>
      </c>
      <c r="AK6" s="17" t="n">
        <f aca="false">IF($B6="",NA(),$D6)</f>
        <v>0</v>
      </c>
      <c r="AL6" s="17" t="n">
        <f aca="false">IF($B6="",NA(),$C6+$E6/2)</f>
        <v>5</v>
      </c>
      <c r="AM6" s="17" t="n">
        <f aca="false">IF($B6="",NA(),$D6+$F6*0.8)</f>
        <v>4.8</v>
      </c>
    </row>
    <row r="7" customFormat="false" ht="15" hidden="false" customHeight="false" outlineLevel="0" collapsed="false">
      <c r="A7" s="7" t="n">
        <v>2</v>
      </c>
      <c r="B7" s="5" t="s">
        <v>65</v>
      </c>
      <c r="C7" s="8" t="n">
        <v>16</v>
      </c>
      <c r="D7" s="8" t="n">
        <v>0</v>
      </c>
      <c r="E7" s="8" t="n">
        <v>8</v>
      </c>
      <c r="F7" s="8" t="n">
        <v>6</v>
      </c>
      <c r="G7" s="12" t="n">
        <f aca="false">IF(OR($B7="",$C7="",$E7=""),"",$C7+$E7/2)</f>
        <v>20</v>
      </c>
      <c r="H7" s="12" t="n">
        <f aca="false">IF(OR($B7="",$D7="",$F7=""),"",$D7+$F7/2)</f>
        <v>3</v>
      </c>
      <c r="J7" s="4" t="s">
        <v>66</v>
      </c>
      <c r="K7" s="11" t="n">
        <f aca="false">IF(D55="","",D55)</f>
        <v>9</v>
      </c>
      <c r="L7" s="11" t="n">
        <f aca="false">IF(D99="","",D99)</f>
        <v>6</v>
      </c>
      <c r="M7" s="11" t="n">
        <f aca="false">IF(OR(K7="",L7=""),"",L7-K7)</f>
        <v>-3</v>
      </c>
      <c r="AB7" s="17" t="n">
        <f aca="false">IF($B7="",NA(),$C7)</f>
        <v>16</v>
      </c>
      <c r="AC7" s="17" t="n">
        <f aca="false">IF($B7="",NA(),$C7+$E7)</f>
        <v>24</v>
      </c>
      <c r="AD7" s="17" t="n">
        <f aca="false">IF($B7="",NA(),$C7+$E7)</f>
        <v>24</v>
      </c>
      <c r="AE7" s="17" t="n">
        <f aca="false">IF($B7="",NA(),$C7)</f>
        <v>16</v>
      </c>
      <c r="AF7" s="17" t="n">
        <f aca="false">IF($B7="",NA(),$C7)</f>
        <v>16</v>
      </c>
      <c r="AG7" s="17" t="n">
        <f aca="false">IF($B7="",NA(),$D7)</f>
        <v>0</v>
      </c>
      <c r="AH7" s="17" t="n">
        <f aca="false">IF($B7="",NA(),$D7)</f>
        <v>0</v>
      </c>
      <c r="AI7" s="17" t="n">
        <f aca="false">IF($B7="",NA(),$D7+$F7)</f>
        <v>6</v>
      </c>
      <c r="AJ7" s="17" t="n">
        <f aca="false">IF($B7="",NA(),$D7+$F7)</f>
        <v>6</v>
      </c>
      <c r="AK7" s="17" t="n">
        <f aca="false">IF($B7="",NA(),$D7)</f>
        <v>0</v>
      </c>
      <c r="AL7" s="17" t="n">
        <f aca="false">IF($B7="",NA(),$C7+$E7/2)</f>
        <v>20</v>
      </c>
      <c r="AM7" s="17" t="n">
        <f aca="false">IF($B7="",NA(),$D7+$F7*0.8)</f>
        <v>4.8</v>
      </c>
    </row>
    <row r="8" customFormat="false" ht="15" hidden="false" customHeight="false" outlineLevel="0" collapsed="false">
      <c r="A8" s="7" t="n">
        <v>3</v>
      </c>
      <c r="B8" s="5" t="s">
        <v>67</v>
      </c>
      <c r="C8" s="8" t="n">
        <v>30</v>
      </c>
      <c r="D8" s="8" t="n">
        <v>0</v>
      </c>
      <c r="E8" s="8" t="n">
        <v>8</v>
      </c>
      <c r="F8" s="8" t="n">
        <v>6</v>
      </c>
      <c r="G8" s="12" t="n">
        <f aca="false">IF(OR($B8="",$C8="",$E8=""),"",$C8+$E8/2)</f>
        <v>34</v>
      </c>
      <c r="H8" s="12" t="n">
        <f aca="false">IF(OR($B8="",$D8="",$F8=""),"",$D8+$F8/2)</f>
        <v>3</v>
      </c>
      <c r="J8" s="4" t="s">
        <v>68</v>
      </c>
      <c r="K8" s="12" t="n">
        <f aca="false">IF(D56="","",D56)</f>
        <v>34.23813663154</v>
      </c>
      <c r="L8" s="12" t="n">
        <f aca="false">IF(D100="","",D100)</f>
        <v>16.5302752548165</v>
      </c>
      <c r="M8" s="12" t="n">
        <f aca="false">IF(OR(K8="",L8=""),"",L8-K8)</f>
        <v>-17.7078613767234</v>
      </c>
      <c r="AB8" s="17" t="n">
        <f aca="false">IF($B8="",NA(),$C8)</f>
        <v>30</v>
      </c>
      <c r="AC8" s="17" t="n">
        <f aca="false">IF($B8="",NA(),$C8+$E8)</f>
        <v>38</v>
      </c>
      <c r="AD8" s="17" t="n">
        <f aca="false">IF($B8="",NA(),$C8+$E8)</f>
        <v>38</v>
      </c>
      <c r="AE8" s="17" t="n">
        <f aca="false">IF($B8="",NA(),$C8)</f>
        <v>30</v>
      </c>
      <c r="AF8" s="17" t="n">
        <f aca="false">IF($B8="",NA(),$C8)</f>
        <v>30</v>
      </c>
      <c r="AG8" s="17" t="n">
        <f aca="false">IF($B8="",NA(),$D8)</f>
        <v>0</v>
      </c>
      <c r="AH8" s="17" t="n">
        <f aca="false">IF($B8="",NA(),$D8)</f>
        <v>0</v>
      </c>
      <c r="AI8" s="17" t="n">
        <f aca="false">IF($B8="",NA(),$D8+$F8)</f>
        <v>6</v>
      </c>
      <c r="AJ8" s="17" t="n">
        <f aca="false">IF($B8="",NA(),$D8+$F8)</f>
        <v>6</v>
      </c>
      <c r="AK8" s="17" t="n">
        <f aca="false">IF($B8="",NA(),$D8)</f>
        <v>0</v>
      </c>
      <c r="AL8" s="17" t="n">
        <f aca="false">IF($B8="",NA(),$C8+$E8/2)</f>
        <v>34</v>
      </c>
      <c r="AM8" s="17" t="n">
        <f aca="false">IF($B8="",NA(),$D8+$F8*0.8)</f>
        <v>4.8</v>
      </c>
    </row>
    <row r="9" customFormat="false" ht="15" hidden="false" customHeight="false" outlineLevel="0" collapsed="false">
      <c r="A9" s="7" t="n">
        <v>4</v>
      </c>
      <c r="B9" s="5" t="s">
        <v>69</v>
      </c>
      <c r="C9" s="8" t="n">
        <v>0</v>
      </c>
      <c r="D9" s="8" t="n">
        <v>16</v>
      </c>
      <c r="E9" s="8" t="n">
        <v>8</v>
      </c>
      <c r="F9" s="8" t="n">
        <v>7</v>
      </c>
      <c r="G9" s="12" t="n">
        <f aca="false">IF(OR($B9="",$C9="",$E9=""),"",$C9+$E9/2)</f>
        <v>4</v>
      </c>
      <c r="H9" s="12" t="n">
        <f aca="false">IF(OR($B9="",$D9="",$F9=""),"",$D9+$F9/2)</f>
        <v>19.5</v>
      </c>
      <c r="J9" s="4" t="s">
        <v>70</v>
      </c>
      <c r="K9" s="11" t="n">
        <f aca="false">IF(D58="","",D58)</f>
        <v>2</v>
      </c>
      <c r="L9" s="11" t="n">
        <f aca="false">IF(D102="","",D102)</f>
        <v>0</v>
      </c>
      <c r="M9" s="11" t="n">
        <f aca="false">IF(OR(K9="",L9=""),"",L9-K9)</f>
        <v>-2</v>
      </c>
      <c r="AB9" s="17" t="n">
        <f aca="false">IF($B9="",NA(),$C9)</f>
        <v>0</v>
      </c>
      <c r="AC9" s="17" t="n">
        <f aca="false">IF($B9="",NA(),$C9+$E9)</f>
        <v>8</v>
      </c>
      <c r="AD9" s="17" t="n">
        <f aca="false">IF($B9="",NA(),$C9+$E9)</f>
        <v>8</v>
      </c>
      <c r="AE9" s="17" t="n">
        <f aca="false">IF($B9="",NA(),$C9)</f>
        <v>0</v>
      </c>
      <c r="AF9" s="17" t="n">
        <f aca="false">IF($B9="",NA(),$C9)</f>
        <v>0</v>
      </c>
      <c r="AG9" s="17" t="n">
        <f aca="false">IF($B9="",NA(),$D9)</f>
        <v>16</v>
      </c>
      <c r="AH9" s="17" t="n">
        <f aca="false">IF($B9="",NA(),$D9)</f>
        <v>16</v>
      </c>
      <c r="AI9" s="17" t="n">
        <f aca="false">IF($B9="",NA(),$D9+$F9)</f>
        <v>23</v>
      </c>
      <c r="AJ9" s="17" t="n">
        <f aca="false">IF($B9="",NA(),$D9+$F9)</f>
        <v>23</v>
      </c>
      <c r="AK9" s="17" t="n">
        <f aca="false">IF($B9="",NA(),$D9)</f>
        <v>16</v>
      </c>
      <c r="AL9" s="17" t="n">
        <f aca="false">IF($B9="",NA(),$C9+$E9/2)</f>
        <v>4</v>
      </c>
      <c r="AM9" s="17" t="n">
        <f aca="false">IF($B9="",NA(),$D9+$F9*0.8)</f>
        <v>21.6</v>
      </c>
    </row>
    <row r="10" customFormat="false" ht="15" hidden="false" customHeight="false" outlineLevel="0" collapsed="false">
      <c r="A10" s="7" t="n">
        <v>5</v>
      </c>
      <c r="B10" s="5" t="s">
        <v>71</v>
      </c>
      <c r="C10" s="8" t="n">
        <v>16</v>
      </c>
      <c r="D10" s="8" t="n">
        <v>16</v>
      </c>
      <c r="E10" s="8" t="n">
        <v>8</v>
      </c>
      <c r="F10" s="8" t="n">
        <v>7</v>
      </c>
      <c r="G10" s="12" t="n">
        <f aca="false">IF(OR($B10="",$C10="",$E10=""),"",$C10+$E10/2)</f>
        <v>20</v>
      </c>
      <c r="H10" s="12" t="n">
        <f aca="false">IF(OR($B10="",$D10="",$F10=""),"",$D10+$F10/2)</f>
        <v>19.5</v>
      </c>
      <c r="J10" s="4" t="s">
        <v>72</v>
      </c>
      <c r="K10" s="11" t="str">
        <f aca="false">IF(D60="","",D60)</f>
        <v/>
      </c>
      <c r="L10" s="11" t="str">
        <f aca="false">IF(D104="","",D104)</f>
        <v/>
      </c>
      <c r="M10" s="11" t="str">
        <f aca="false">IF(OR(K10="",L10=""),"",L10-K10)</f>
        <v/>
      </c>
      <c r="AB10" s="17" t="n">
        <f aca="false">IF($B10="",NA(),$C10)</f>
        <v>16</v>
      </c>
      <c r="AC10" s="17" t="n">
        <f aca="false">IF($B10="",NA(),$C10+$E10)</f>
        <v>24</v>
      </c>
      <c r="AD10" s="17" t="n">
        <f aca="false">IF($B10="",NA(),$C10+$E10)</f>
        <v>24</v>
      </c>
      <c r="AE10" s="17" t="n">
        <f aca="false">IF($B10="",NA(),$C10)</f>
        <v>16</v>
      </c>
      <c r="AF10" s="17" t="n">
        <f aca="false">IF($B10="",NA(),$C10)</f>
        <v>16</v>
      </c>
      <c r="AG10" s="17" t="n">
        <f aca="false">IF($B10="",NA(),$D10)</f>
        <v>16</v>
      </c>
      <c r="AH10" s="17" t="n">
        <f aca="false">IF($B10="",NA(),$D10)</f>
        <v>16</v>
      </c>
      <c r="AI10" s="17" t="n">
        <f aca="false">IF($B10="",NA(),$D10+$F10)</f>
        <v>23</v>
      </c>
      <c r="AJ10" s="17" t="n">
        <f aca="false">IF($B10="",NA(),$D10+$F10)</f>
        <v>23</v>
      </c>
      <c r="AK10" s="17" t="n">
        <f aca="false">IF($B10="",NA(),$D10)</f>
        <v>16</v>
      </c>
      <c r="AL10" s="17" t="n">
        <f aca="false">IF($B10="",NA(),$C10+$E10/2)</f>
        <v>20</v>
      </c>
      <c r="AM10" s="17" t="n">
        <f aca="false">IF($B10="",NA(),$D10+$F10*0.8)</f>
        <v>21.6</v>
      </c>
    </row>
    <row r="11" customFormat="false" ht="15" hidden="false" customHeight="false" outlineLevel="0" collapsed="false">
      <c r="A11" s="7" t="n">
        <v>6</v>
      </c>
      <c r="B11" s="5" t="s">
        <v>73</v>
      </c>
      <c r="C11" s="8" t="n">
        <v>30</v>
      </c>
      <c r="D11" s="8" t="n">
        <v>16</v>
      </c>
      <c r="E11" s="8" t="n">
        <v>8</v>
      </c>
      <c r="F11" s="8" t="n">
        <v>7</v>
      </c>
      <c r="G11" s="12" t="n">
        <f aca="false">IF(OR($B11="",$C11="",$E11=""),"",$C11+$E11/2)</f>
        <v>34</v>
      </c>
      <c r="H11" s="12" t="n">
        <f aca="false">IF(OR($B11="",$D11="",$F11=""),"",$D11+$F11/2)</f>
        <v>19.5</v>
      </c>
      <c r="J11" s="4" t="s">
        <v>74</v>
      </c>
      <c r="K11" s="15" t="n">
        <f aca="false">IF(OR(K6="",L6="",K6=0),"",(K6-L6)/K6)</f>
        <v>0.555894837709906</v>
      </c>
      <c r="AB11" s="17" t="n">
        <f aca="false">IF($B11="",NA(),$C11)</f>
        <v>30</v>
      </c>
      <c r="AC11" s="17" t="n">
        <f aca="false">IF($B11="",NA(),$C11+$E11)</f>
        <v>38</v>
      </c>
      <c r="AD11" s="17" t="n">
        <f aca="false">IF($B11="",NA(),$C11+$E11)</f>
        <v>38</v>
      </c>
      <c r="AE11" s="17" t="n">
        <f aca="false">IF($B11="",NA(),$C11)</f>
        <v>30</v>
      </c>
      <c r="AF11" s="17" t="n">
        <f aca="false">IF($B11="",NA(),$C11)</f>
        <v>30</v>
      </c>
      <c r="AG11" s="17" t="n">
        <f aca="false">IF($B11="",NA(),$D11)</f>
        <v>16</v>
      </c>
      <c r="AH11" s="17" t="n">
        <f aca="false">IF($B11="",NA(),$D11)</f>
        <v>16</v>
      </c>
      <c r="AI11" s="17" t="n">
        <f aca="false">IF($B11="",NA(),$D11+$F11)</f>
        <v>23</v>
      </c>
      <c r="AJ11" s="17" t="n">
        <f aca="false">IF($B11="",NA(),$D11+$F11)</f>
        <v>23</v>
      </c>
      <c r="AK11" s="17" t="n">
        <f aca="false">IF($B11="",NA(),$D11)</f>
        <v>16</v>
      </c>
      <c r="AL11" s="17" t="n">
        <f aca="false">IF($B11="",NA(),$C11+$E11/2)</f>
        <v>34</v>
      </c>
      <c r="AM11" s="17" t="n">
        <f aca="false">IF($B11="",NA(),$D11+$F11*0.8)</f>
        <v>21.6</v>
      </c>
    </row>
    <row r="12" customFormat="false" ht="15" hidden="false" customHeight="false" outlineLevel="0" collapsed="false">
      <c r="A12" s="7" t="n">
        <v>7</v>
      </c>
      <c r="B12" s="5"/>
      <c r="C12" s="8"/>
      <c r="D12" s="8"/>
      <c r="E12" s="8"/>
      <c r="F12" s="8"/>
      <c r="G12" s="12" t="str">
        <f aca="false">IF(OR($B12="",$C12="",$E12=""),"",$C12+$E12/2)</f>
        <v/>
      </c>
      <c r="H12" s="12" t="str">
        <f aca="false">IF(OR($B12="",$D12="",$F12=""),"",$D12+$F12/2)</f>
        <v/>
      </c>
      <c r="AB12" s="17" t="e">
        <f aca="false">IF($B12="",NA(),$C12)</f>
        <v>#N/A</v>
      </c>
      <c r="AC12" s="17" t="e">
        <f aca="false">IF($B12="",NA(),$C12+$E12)</f>
        <v>#N/A</v>
      </c>
      <c r="AD12" s="17" t="e">
        <f aca="false">IF($B12="",NA(),$C12+$E12)</f>
        <v>#N/A</v>
      </c>
      <c r="AE12" s="17" t="e">
        <f aca="false">IF($B12="",NA(),$C12)</f>
        <v>#N/A</v>
      </c>
      <c r="AF12" s="17" t="e">
        <f aca="false">IF($B12="",NA(),$C12)</f>
        <v>#N/A</v>
      </c>
      <c r="AG12" s="17" t="e">
        <f aca="false">IF($B12="",NA(),$D12)</f>
        <v>#N/A</v>
      </c>
      <c r="AH12" s="17" t="e">
        <f aca="false">IF($B12="",NA(),$D12)</f>
        <v>#N/A</v>
      </c>
      <c r="AI12" s="17" t="e">
        <f aca="false">IF($B12="",NA(),$D12+$F12)</f>
        <v>#N/A</v>
      </c>
      <c r="AJ12" s="17" t="e">
        <f aca="false">IF($B12="",NA(),$D12+$F12)</f>
        <v>#N/A</v>
      </c>
      <c r="AK12" s="17" t="e">
        <f aca="false">IF($B12="",NA(),$D12)</f>
        <v>#N/A</v>
      </c>
      <c r="AL12" s="17" t="e">
        <f aca="false">IF($B12="",NA(),$C12+$E12/2)</f>
        <v>#N/A</v>
      </c>
      <c r="AM12" s="17" t="e">
        <f aca="false">IF($B12="",NA(),$D12+$F12*0.8)</f>
        <v>#N/A</v>
      </c>
    </row>
    <row r="13" customFormat="false" ht="15" hidden="false" customHeight="false" outlineLevel="0" collapsed="false">
      <c r="A13" s="7" t="n">
        <v>8</v>
      </c>
      <c r="B13" s="5"/>
      <c r="C13" s="8"/>
      <c r="D13" s="8"/>
      <c r="E13" s="8"/>
      <c r="F13" s="8"/>
      <c r="G13" s="12" t="str">
        <f aca="false">IF(OR($B13="",$C13="",$E13=""),"",$C13+$E13/2)</f>
        <v/>
      </c>
      <c r="H13" s="12" t="str">
        <f aca="false">IF(OR($B13="",$D13="",$F13=""),"",$D13+$F13/2)</f>
        <v/>
      </c>
      <c r="AB13" s="17" t="e">
        <f aca="false">IF($B13="",NA(),$C13)</f>
        <v>#N/A</v>
      </c>
      <c r="AC13" s="17" t="e">
        <f aca="false">IF($B13="",NA(),$C13+$E13)</f>
        <v>#N/A</v>
      </c>
      <c r="AD13" s="17" t="e">
        <f aca="false">IF($B13="",NA(),$C13+$E13)</f>
        <v>#N/A</v>
      </c>
      <c r="AE13" s="17" t="e">
        <f aca="false">IF($B13="",NA(),$C13)</f>
        <v>#N/A</v>
      </c>
      <c r="AF13" s="17" t="e">
        <f aca="false">IF($B13="",NA(),$C13)</f>
        <v>#N/A</v>
      </c>
      <c r="AG13" s="17" t="e">
        <f aca="false">IF($B13="",NA(),$D13)</f>
        <v>#N/A</v>
      </c>
      <c r="AH13" s="17" t="e">
        <f aca="false">IF($B13="",NA(),$D13)</f>
        <v>#N/A</v>
      </c>
      <c r="AI13" s="17" t="e">
        <f aca="false">IF($B13="",NA(),$D13+$F13)</f>
        <v>#N/A</v>
      </c>
      <c r="AJ13" s="17" t="e">
        <f aca="false">IF($B13="",NA(),$D13+$F13)</f>
        <v>#N/A</v>
      </c>
      <c r="AK13" s="17" t="e">
        <f aca="false">IF($B13="",NA(),$D13)</f>
        <v>#N/A</v>
      </c>
      <c r="AL13" s="17" t="e">
        <f aca="false">IF($B13="",NA(),$C13+$E13/2)</f>
        <v>#N/A</v>
      </c>
      <c r="AM13" s="17" t="e">
        <f aca="false">IF($B13="",NA(),$D13+$F13*0.8)</f>
        <v>#N/A</v>
      </c>
    </row>
    <row r="14" customFormat="false" ht="15" hidden="false" customHeight="false" outlineLevel="0" collapsed="false">
      <c r="A14" s="7" t="n">
        <v>9</v>
      </c>
      <c r="B14" s="5"/>
      <c r="C14" s="8"/>
      <c r="D14" s="8"/>
      <c r="E14" s="8"/>
      <c r="F14" s="8"/>
      <c r="G14" s="12" t="str">
        <f aca="false">IF(OR($B14="",$C14="",$E14=""),"",$C14+$E14/2)</f>
        <v/>
      </c>
      <c r="H14" s="12" t="str">
        <f aca="false">IF(OR($B14="",$D14="",$F14=""),"",$D14+$F14/2)</f>
        <v/>
      </c>
      <c r="AB14" s="17" t="e">
        <f aca="false">IF($B14="",NA(),$C14)</f>
        <v>#N/A</v>
      </c>
      <c r="AC14" s="17" t="e">
        <f aca="false">IF($B14="",NA(),$C14+$E14)</f>
        <v>#N/A</v>
      </c>
      <c r="AD14" s="17" t="e">
        <f aca="false">IF($B14="",NA(),$C14+$E14)</f>
        <v>#N/A</v>
      </c>
      <c r="AE14" s="17" t="e">
        <f aca="false">IF($B14="",NA(),$C14)</f>
        <v>#N/A</v>
      </c>
      <c r="AF14" s="17" t="e">
        <f aca="false">IF($B14="",NA(),$C14)</f>
        <v>#N/A</v>
      </c>
      <c r="AG14" s="17" t="e">
        <f aca="false">IF($B14="",NA(),$D14)</f>
        <v>#N/A</v>
      </c>
      <c r="AH14" s="17" t="e">
        <f aca="false">IF($B14="",NA(),$D14)</f>
        <v>#N/A</v>
      </c>
      <c r="AI14" s="17" t="e">
        <f aca="false">IF($B14="",NA(),$D14+$F14)</f>
        <v>#N/A</v>
      </c>
      <c r="AJ14" s="17" t="e">
        <f aca="false">IF($B14="",NA(),$D14+$F14)</f>
        <v>#N/A</v>
      </c>
      <c r="AK14" s="17" t="e">
        <f aca="false">IF($B14="",NA(),$D14)</f>
        <v>#N/A</v>
      </c>
      <c r="AL14" s="17" t="e">
        <f aca="false">IF($B14="",NA(),$C14+$E14/2)</f>
        <v>#N/A</v>
      </c>
      <c r="AM14" s="17" t="e">
        <f aca="false">IF($B14="",NA(),$D14+$F14*0.8)</f>
        <v>#N/A</v>
      </c>
    </row>
    <row r="15" customFormat="false" ht="15" hidden="false" customHeight="false" outlineLevel="0" collapsed="false">
      <c r="A15" s="7" t="n">
        <v>10</v>
      </c>
      <c r="B15" s="5"/>
      <c r="C15" s="8"/>
      <c r="D15" s="8"/>
      <c r="E15" s="8"/>
      <c r="F15" s="8"/>
      <c r="G15" s="12" t="str">
        <f aca="false">IF(OR($B15="",$C15="",$E15=""),"",$C15+$E15/2)</f>
        <v/>
      </c>
      <c r="H15" s="12" t="str">
        <f aca="false">IF(OR($B15="",$D15="",$F15=""),"",$D15+$F15/2)</f>
        <v/>
      </c>
      <c r="AB15" s="17" t="e">
        <f aca="false">IF($B15="",NA(),$C15)</f>
        <v>#N/A</v>
      </c>
      <c r="AC15" s="17" t="e">
        <f aca="false">IF($B15="",NA(),$C15+$E15)</f>
        <v>#N/A</v>
      </c>
      <c r="AD15" s="17" t="e">
        <f aca="false">IF($B15="",NA(),$C15+$E15)</f>
        <v>#N/A</v>
      </c>
      <c r="AE15" s="17" t="e">
        <f aca="false">IF($B15="",NA(),$C15)</f>
        <v>#N/A</v>
      </c>
      <c r="AF15" s="17" t="e">
        <f aca="false">IF($B15="",NA(),$C15)</f>
        <v>#N/A</v>
      </c>
      <c r="AG15" s="17" t="e">
        <f aca="false">IF($B15="",NA(),$D15)</f>
        <v>#N/A</v>
      </c>
      <c r="AH15" s="17" t="e">
        <f aca="false">IF($B15="",NA(),$D15)</f>
        <v>#N/A</v>
      </c>
      <c r="AI15" s="17" t="e">
        <f aca="false">IF($B15="",NA(),$D15+$F15)</f>
        <v>#N/A</v>
      </c>
      <c r="AJ15" s="17" t="e">
        <f aca="false">IF($B15="",NA(),$D15+$F15)</f>
        <v>#N/A</v>
      </c>
      <c r="AK15" s="17" t="e">
        <f aca="false">IF($B15="",NA(),$D15)</f>
        <v>#N/A</v>
      </c>
      <c r="AL15" s="17" t="e">
        <f aca="false">IF($B15="",NA(),$C15+$E15/2)</f>
        <v>#N/A</v>
      </c>
      <c r="AM15" s="17" t="e">
        <f aca="false">IF($B15="",NA(),$D15+$F15*0.8)</f>
        <v>#N/A</v>
      </c>
    </row>
    <row r="16" customFormat="false" ht="15" hidden="false" customHeight="false" outlineLevel="0" collapsed="false">
      <c r="A16" s="7" t="n">
        <v>11</v>
      </c>
      <c r="B16" s="5"/>
      <c r="C16" s="8"/>
      <c r="D16" s="8"/>
      <c r="E16" s="8"/>
      <c r="F16" s="8"/>
      <c r="G16" s="12" t="str">
        <f aca="false">IF(OR($B16="",$C16="",$E16=""),"",$C16+$E16/2)</f>
        <v/>
      </c>
      <c r="H16" s="12" t="str">
        <f aca="false">IF(OR($B16="",$D16="",$F16=""),"",$D16+$F16/2)</f>
        <v/>
      </c>
      <c r="AB16" s="17" t="e">
        <f aca="false">IF($B16="",NA(),$C16)</f>
        <v>#N/A</v>
      </c>
      <c r="AC16" s="17" t="e">
        <f aca="false">IF($B16="",NA(),$C16+$E16)</f>
        <v>#N/A</v>
      </c>
      <c r="AD16" s="17" t="e">
        <f aca="false">IF($B16="",NA(),$C16+$E16)</f>
        <v>#N/A</v>
      </c>
      <c r="AE16" s="17" t="e">
        <f aca="false">IF($B16="",NA(),$C16)</f>
        <v>#N/A</v>
      </c>
      <c r="AF16" s="17" t="e">
        <f aca="false">IF($B16="",NA(),$C16)</f>
        <v>#N/A</v>
      </c>
      <c r="AG16" s="17" t="e">
        <f aca="false">IF($B16="",NA(),$D16)</f>
        <v>#N/A</v>
      </c>
      <c r="AH16" s="17" t="e">
        <f aca="false">IF($B16="",NA(),$D16)</f>
        <v>#N/A</v>
      </c>
      <c r="AI16" s="17" t="e">
        <f aca="false">IF($B16="",NA(),$D16+$F16)</f>
        <v>#N/A</v>
      </c>
      <c r="AJ16" s="17" t="e">
        <f aca="false">IF($B16="",NA(),$D16+$F16)</f>
        <v>#N/A</v>
      </c>
      <c r="AK16" s="17" t="e">
        <f aca="false">IF($B16="",NA(),$D16)</f>
        <v>#N/A</v>
      </c>
      <c r="AL16" s="17" t="e">
        <f aca="false">IF($B16="",NA(),$C16+$E16/2)</f>
        <v>#N/A</v>
      </c>
      <c r="AM16" s="17" t="e">
        <f aca="false">IF($B16="",NA(),$D16+$F16*0.8)</f>
        <v>#N/A</v>
      </c>
    </row>
    <row r="17" customFormat="false" ht="15" hidden="false" customHeight="false" outlineLevel="0" collapsed="false">
      <c r="A17" s="7" t="n">
        <v>12</v>
      </c>
      <c r="B17" s="5"/>
      <c r="C17" s="8"/>
      <c r="D17" s="8"/>
      <c r="E17" s="8"/>
      <c r="F17" s="8"/>
      <c r="G17" s="12" t="str">
        <f aca="false">IF(OR($B17="",$C17="",$E17=""),"",$C17+$E17/2)</f>
        <v/>
      </c>
      <c r="H17" s="12" t="str">
        <f aca="false">IF(OR($B17="",$D17="",$F17=""),"",$D17+$F17/2)</f>
        <v/>
      </c>
      <c r="AB17" s="17" t="e">
        <f aca="false">IF($B17="",NA(),$C17)</f>
        <v>#N/A</v>
      </c>
      <c r="AC17" s="17" t="e">
        <f aca="false">IF($B17="",NA(),$C17+$E17)</f>
        <v>#N/A</v>
      </c>
      <c r="AD17" s="17" t="e">
        <f aca="false">IF($B17="",NA(),$C17+$E17)</f>
        <v>#N/A</v>
      </c>
      <c r="AE17" s="17" t="e">
        <f aca="false">IF($B17="",NA(),$C17)</f>
        <v>#N/A</v>
      </c>
      <c r="AF17" s="17" t="e">
        <f aca="false">IF($B17="",NA(),$C17)</f>
        <v>#N/A</v>
      </c>
      <c r="AG17" s="17" t="e">
        <f aca="false">IF($B17="",NA(),$D17)</f>
        <v>#N/A</v>
      </c>
      <c r="AH17" s="17" t="e">
        <f aca="false">IF($B17="",NA(),$D17)</f>
        <v>#N/A</v>
      </c>
      <c r="AI17" s="17" t="e">
        <f aca="false">IF($B17="",NA(),$D17+$F17)</f>
        <v>#N/A</v>
      </c>
      <c r="AJ17" s="17" t="e">
        <f aca="false">IF($B17="",NA(),$D17+$F17)</f>
        <v>#N/A</v>
      </c>
      <c r="AK17" s="17" t="e">
        <f aca="false">IF($B17="",NA(),$D17)</f>
        <v>#N/A</v>
      </c>
      <c r="AL17" s="17" t="e">
        <f aca="false">IF($B17="",NA(),$C17+$E17/2)</f>
        <v>#N/A</v>
      </c>
      <c r="AM17" s="17" t="e">
        <f aca="false">IF($B17="",NA(),$D17+$F17*0.8)</f>
        <v>#N/A</v>
      </c>
    </row>
    <row r="18" customFormat="false" ht="15" hidden="false" customHeight="false" outlineLevel="0" collapsed="false">
      <c r="A18" s="18" t="s">
        <v>75</v>
      </c>
    </row>
    <row r="20" customFormat="false" ht="15" hidden="false" customHeight="false" outlineLevel="0" collapsed="false">
      <c r="A20" s="16" t="s">
        <v>76</v>
      </c>
    </row>
    <row r="21" customFormat="false" ht="33.75" hidden="false" customHeight="true" outlineLevel="0" collapsed="false">
      <c r="A21" s="6" t="s">
        <v>25</v>
      </c>
      <c r="B21" s="6" t="s">
        <v>77</v>
      </c>
      <c r="C21" s="6" t="s">
        <v>78</v>
      </c>
      <c r="D21" s="6" t="s">
        <v>79</v>
      </c>
      <c r="E21" s="6" t="s">
        <v>80</v>
      </c>
      <c r="F21" s="6" t="s">
        <v>57</v>
      </c>
      <c r="G21" s="6" t="s">
        <v>58</v>
      </c>
    </row>
    <row r="22" customFormat="false" ht="15" hidden="false" customHeight="false" outlineLevel="0" collapsed="false">
      <c r="A22" s="7" t="n">
        <v>1</v>
      </c>
      <c r="B22" s="5" t="s">
        <v>63</v>
      </c>
      <c r="C22" s="10"/>
      <c r="D22" s="12"/>
      <c r="E22" s="11"/>
      <c r="F22" s="12" t="n">
        <f aca="false">IF(B22="",NA(),IFERROR(INDEX($G$6:$G$17,MATCH(B22,$B$6:$B$17,0)),NA()))</f>
        <v>5</v>
      </c>
      <c r="G22" s="12" t="n">
        <f aca="false">IF(B22="",NA(),IFERROR(INDEX($H$6:$H$17,MATCH(B22,$B$6:$B$17,0)),NA()))</f>
        <v>3</v>
      </c>
    </row>
    <row r="23" customFormat="false" ht="15" hidden="false" customHeight="false" outlineLevel="0" collapsed="false">
      <c r="A23" s="7" t="n">
        <v>2</v>
      </c>
      <c r="B23" s="5" t="s">
        <v>67</v>
      </c>
      <c r="C23" s="10" t="str">
        <f aca="false">IF(AND(B23&lt;&gt;"",B22&lt;&gt;""),B22,"")</f>
        <v>Taller (puesto)</v>
      </c>
      <c r="D23" s="12" t="n">
        <f aca="false">IF(C23="","",IF(C23=B23,"",IFERROR(SQRT((F23-F22)^2+(G23-G22)^2),"")))</f>
        <v>29</v>
      </c>
      <c r="E23" s="19" t="n">
        <f aca="false">IF(D23="",0,COUNTIFS($C$22:$C$51,C23,$B$22:$B$51,B23)+COUNTIFS($C$22:$C$51,B23,$B$22:$B$51,C23))</f>
        <v>1</v>
      </c>
      <c r="F23" s="12" t="n">
        <f aca="false">IF(B23="",NA(),IFERROR(INDEX($G$6:$G$17,MATCH(B23,$B$6:$B$17,0)),NA()))</f>
        <v>34</v>
      </c>
      <c r="G23" s="12" t="n">
        <f aca="false">IF(B23="",NA(),IFERROR(INDEX($H$6:$H$17,MATCH(B23,$B$6:$B$17,0)),NA()))</f>
        <v>3</v>
      </c>
    </row>
    <row r="24" customFormat="false" ht="15" hidden="false" customHeight="false" outlineLevel="0" collapsed="false">
      <c r="A24" s="7" t="n">
        <v>3</v>
      </c>
      <c r="B24" s="5" t="s">
        <v>73</v>
      </c>
      <c r="C24" s="10" t="str">
        <f aca="false">IF(AND(B24&lt;&gt;"",B23&lt;&gt;""),B23,"")</f>
        <v>Pañol</v>
      </c>
      <c r="D24" s="12" t="n">
        <f aca="false">IF(C24="","",IF(C24=B24,"",IFERROR(SQRT((F24-F23)^2+(G24-G23)^2),"")))</f>
        <v>16.5</v>
      </c>
      <c r="E24" s="19" t="n">
        <f aca="false">IF(D24="",0,COUNTIFS($C$22:$C$51,C24,$B$22:$B$51,B24)+COUNTIFS($C$22:$C$51,B24,$B$22:$B$51,C24))</f>
        <v>3</v>
      </c>
      <c r="F24" s="12" t="n">
        <f aca="false">IF(B24="",NA(),IFERROR(INDEX($G$6:$G$17,MATCH(B24,$B$6:$B$17,0)),NA()))</f>
        <v>34</v>
      </c>
      <c r="G24" s="12" t="n">
        <f aca="false">IF(B24="",NA(),IFERROR(INDEX($H$6:$H$17,MATCH(B24,$B$6:$B$17,0)),NA()))</f>
        <v>19.5</v>
      </c>
    </row>
    <row r="25" customFormat="false" ht="15" hidden="false" customHeight="false" outlineLevel="0" collapsed="false">
      <c r="A25" s="7" t="n">
        <v>4</v>
      </c>
      <c r="B25" s="5" t="s">
        <v>67</v>
      </c>
      <c r="C25" s="10" t="str">
        <f aca="false">IF(AND(B25&lt;&gt;"",B24&lt;&gt;""),B24,"")</f>
        <v>Máquina 3</v>
      </c>
      <c r="D25" s="12" t="n">
        <f aca="false">IF(C25="","",IF(C25=B25,"",IFERROR(SQRT((F25-F24)^2+(G25-G24)^2),"")))</f>
        <v>16.5</v>
      </c>
      <c r="E25" s="19" t="n">
        <f aca="false">IF(D25="",0,COUNTIFS($C$22:$C$51,C25,$B$22:$B$51,B25)+COUNTIFS($C$22:$C$51,B25,$B$22:$B$51,C25))</f>
        <v>3</v>
      </c>
      <c r="F25" s="12" t="n">
        <f aca="false">IF(B25="",NA(),IFERROR(INDEX($G$6:$G$17,MATCH(B25,$B$6:$B$17,0)),NA()))</f>
        <v>34</v>
      </c>
      <c r="G25" s="12" t="n">
        <f aca="false">IF(B25="",NA(),IFERROR(INDEX($H$6:$H$17,MATCH(B25,$B$6:$B$17,0)),NA()))</f>
        <v>3</v>
      </c>
    </row>
    <row r="26" customFormat="false" ht="15" hidden="false" customHeight="false" outlineLevel="0" collapsed="false">
      <c r="A26" s="7" t="n">
        <v>5</v>
      </c>
      <c r="B26" s="5" t="s">
        <v>69</v>
      </c>
      <c r="C26" s="10" t="str">
        <f aca="false">IF(AND(B26&lt;&gt;"",B25&lt;&gt;""),B25,"")</f>
        <v>Pañol</v>
      </c>
      <c r="D26" s="12" t="n">
        <f aca="false">IF(C26="","",IF(C26=B26,"",IFERROR(SQRT((F26-F25)^2+(G26-G25)^2),"")))</f>
        <v>34.23813663154</v>
      </c>
      <c r="E26" s="19" t="n">
        <f aca="false">IF(D26="",0,COUNTIFS($C$22:$C$51,C26,$B$22:$B$51,B26)+COUNTIFS($C$22:$C$51,B26,$B$22:$B$51,C26))</f>
        <v>1</v>
      </c>
      <c r="F26" s="12" t="n">
        <f aca="false">IF(B26="",NA(),IFERROR(INDEX($G$6:$G$17,MATCH(B26,$B$6:$B$17,0)),NA()))</f>
        <v>4</v>
      </c>
      <c r="G26" s="12" t="n">
        <f aca="false">IF(B26="",NA(),IFERROR(INDEX($H$6:$H$17,MATCH(B26,$B$6:$B$17,0)),NA()))</f>
        <v>19.5</v>
      </c>
    </row>
    <row r="27" customFormat="false" ht="15" hidden="false" customHeight="false" outlineLevel="0" collapsed="false">
      <c r="A27" s="7" t="n">
        <v>6</v>
      </c>
      <c r="B27" s="5" t="s">
        <v>65</v>
      </c>
      <c r="C27" s="10" t="str">
        <f aca="false">IF(AND(B27&lt;&gt;"",B26&lt;&gt;""),B26,"")</f>
        <v>Máquina 1</v>
      </c>
      <c r="D27" s="12" t="n">
        <f aca="false">IF(C27="","",IF(C27=B27,"",IFERROR(SQRT((F27-F26)^2+(G27-G26)^2),"")))</f>
        <v>22.9836898691224</v>
      </c>
      <c r="E27" s="19" t="n">
        <f aca="false">IF(D27="",0,COUNTIFS($C$22:$C$51,C27,$B$22:$B$51,B27)+COUNTIFS($C$22:$C$51,B27,$B$22:$B$51,C27))</f>
        <v>1</v>
      </c>
      <c r="F27" s="12" t="n">
        <f aca="false">IF(B27="",NA(),IFERROR(INDEX($G$6:$G$17,MATCH(B27,$B$6:$B$17,0)),NA()))</f>
        <v>20</v>
      </c>
      <c r="G27" s="12" t="n">
        <f aca="false">IF(B27="",NA(),IFERROR(INDEX($H$6:$H$17,MATCH(B27,$B$6:$B$17,0)),NA()))</f>
        <v>3</v>
      </c>
    </row>
    <row r="28" customFormat="false" ht="15" hidden="false" customHeight="false" outlineLevel="0" collapsed="false">
      <c r="A28" s="7" t="n">
        <v>7</v>
      </c>
      <c r="B28" s="5" t="s">
        <v>71</v>
      </c>
      <c r="C28" s="10" t="str">
        <f aca="false">IF(AND(B28&lt;&gt;"",B27&lt;&gt;""),B27,"")</f>
        <v>Depósito de repuestos</v>
      </c>
      <c r="D28" s="12" t="n">
        <f aca="false">IF(C28="","",IF(C28=B28,"",IFERROR(SQRT((F28-F27)^2+(G28-G27)^2),"")))</f>
        <v>16.5</v>
      </c>
      <c r="E28" s="19" t="n">
        <f aca="false">IF(D28="",0,COUNTIFS($C$22:$C$51,C28,$B$22:$B$51,B28)+COUNTIFS($C$22:$C$51,B28,$B$22:$B$51,C28))</f>
        <v>1</v>
      </c>
      <c r="F28" s="12" t="n">
        <f aca="false">IF(B28="",NA(),IFERROR(INDEX($G$6:$G$17,MATCH(B28,$B$6:$B$17,0)),NA()))</f>
        <v>20</v>
      </c>
      <c r="G28" s="12" t="n">
        <f aca="false">IF(B28="",NA(),IFERROR(INDEX($H$6:$H$17,MATCH(B28,$B$6:$B$17,0)),NA()))</f>
        <v>19.5</v>
      </c>
    </row>
    <row r="29" customFormat="false" ht="15" hidden="false" customHeight="false" outlineLevel="0" collapsed="false">
      <c r="A29" s="7" t="n">
        <v>8</v>
      </c>
      <c r="B29" s="5" t="s">
        <v>67</v>
      </c>
      <c r="C29" s="10" t="str">
        <f aca="false">IF(AND(B29&lt;&gt;"",B28&lt;&gt;""),B28,"")</f>
        <v>Máquina 2</v>
      </c>
      <c r="D29" s="12" t="n">
        <f aca="false">IF(C29="","",IF(C29=B29,"",IFERROR(SQRT((F29-F28)^2+(G29-G28)^2),"")))</f>
        <v>21.6390850083824</v>
      </c>
      <c r="E29" s="19" t="n">
        <f aca="false">IF(D29="",0,COUNTIFS($C$22:$C$51,C29,$B$22:$B$51,B29)+COUNTIFS($C$22:$C$51,B29,$B$22:$B$51,C29))</f>
        <v>1</v>
      </c>
      <c r="F29" s="12" t="n">
        <f aca="false">IF(B29="",NA(),IFERROR(INDEX($G$6:$G$17,MATCH(B29,$B$6:$B$17,0)),NA()))</f>
        <v>34</v>
      </c>
      <c r="G29" s="12" t="n">
        <f aca="false">IF(B29="",NA(),IFERROR(INDEX($H$6:$H$17,MATCH(B29,$B$6:$B$17,0)),NA()))</f>
        <v>3</v>
      </c>
    </row>
    <row r="30" customFormat="false" ht="15" hidden="false" customHeight="false" outlineLevel="0" collapsed="false">
      <c r="A30" s="7" t="n">
        <v>9</v>
      </c>
      <c r="B30" s="5" t="s">
        <v>73</v>
      </c>
      <c r="C30" s="10" t="str">
        <f aca="false">IF(AND(B30&lt;&gt;"",B29&lt;&gt;""),B29,"")</f>
        <v>Pañol</v>
      </c>
      <c r="D30" s="12" t="n">
        <f aca="false">IF(C30="","",IF(C30=B30,"",IFERROR(SQRT((F30-F29)^2+(G30-G29)^2),"")))</f>
        <v>16.5</v>
      </c>
      <c r="E30" s="19" t="n">
        <f aca="false">IF(D30="",0,COUNTIFS($C$22:$C$51,C30,$B$22:$B$51,B30)+COUNTIFS($C$22:$C$51,B30,$B$22:$B$51,C30))</f>
        <v>3</v>
      </c>
      <c r="F30" s="12" t="n">
        <f aca="false">IF(B30="",NA(),IFERROR(INDEX($G$6:$G$17,MATCH(B30,$B$6:$B$17,0)),NA()))</f>
        <v>34</v>
      </c>
      <c r="G30" s="12" t="n">
        <f aca="false">IF(B30="",NA(),IFERROR(INDEX($H$6:$H$17,MATCH(B30,$B$6:$B$17,0)),NA()))</f>
        <v>19.5</v>
      </c>
    </row>
    <row r="31" customFormat="false" ht="15" hidden="false" customHeight="false" outlineLevel="0" collapsed="false">
      <c r="A31" s="7" t="n">
        <v>10</v>
      </c>
      <c r="B31" s="5" t="s">
        <v>63</v>
      </c>
      <c r="C31" s="10" t="str">
        <f aca="false">IF(AND(B31&lt;&gt;"",B30&lt;&gt;""),B30,"")</f>
        <v>Máquina 3</v>
      </c>
      <c r="D31" s="12" t="n">
        <f aca="false">IF(C31="","",IF(C31=B31,"",IFERROR(SQRT((F31-F30)^2+(G31-G30)^2),"")))</f>
        <v>33.3654012414057</v>
      </c>
      <c r="E31" s="19" t="n">
        <f aca="false">IF(D31="",0,COUNTIFS($C$22:$C$51,C31,$B$22:$B$51,B31)+COUNTIFS($C$22:$C$51,B31,$B$22:$B$51,C31))</f>
        <v>1</v>
      </c>
      <c r="F31" s="12" t="n">
        <f aca="false">IF(B31="",NA(),IFERROR(INDEX($G$6:$G$17,MATCH(B31,$B$6:$B$17,0)),NA()))</f>
        <v>5</v>
      </c>
      <c r="G31" s="12" t="n">
        <f aca="false">IF(B31="",NA(),IFERROR(INDEX($H$6:$H$17,MATCH(B31,$B$6:$B$17,0)),NA()))</f>
        <v>3</v>
      </c>
    </row>
    <row r="32" customFormat="false" ht="15" hidden="false" customHeight="false" outlineLevel="0" collapsed="false">
      <c r="A32" s="7" t="n">
        <v>11</v>
      </c>
      <c r="B32" s="5"/>
      <c r="C32" s="10" t="str">
        <f aca="false">IF(AND(B32&lt;&gt;"",B31&lt;&gt;""),B31,"")</f>
        <v/>
      </c>
      <c r="D32" s="12" t="str">
        <f aca="false">IF(C32="","",IF(C32=B32,"",IFERROR(SQRT((F32-F31)^2+(G32-G31)^2),"")))</f>
        <v/>
      </c>
      <c r="E32" s="19" t="n">
        <f aca="false">IF(D32="",0,COUNTIFS($C$22:$C$51,C32,$B$22:$B$51,B32)+COUNTIFS($C$22:$C$51,B32,$B$22:$B$51,C32))</f>
        <v>0</v>
      </c>
      <c r="F32" s="12" t="e">
        <f aca="false">IF(B32="",NA(),IFERROR(INDEX($G$6:$G$17,MATCH(B32,$B$6:$B$17,0)),NA()))</f>
        <v>#N/A</v>
      </c>
      <c r="G32" s="12" t="e">
        <f aca="false">IF(B32="",NA(),IFERROR(INDEX($H$6:$H$17,MATCH(B32,$B$6:$B$17,0)),NA()))</f>
        <v>#N/A</v>
      </c>
    </row>
    <row r="33" customFormat="false" ht="15" hidden="false" customHeight="false" outlineLevel="0" collapsed="false">
      <c r="A33" s="7" t="n">
        <v>12</v>
      </c>
      <c r="B33" s="5"/>
      <c r="C33" s="10" t="str">
        <f aca="false">IF(AND(B33&lt;&gt;"",B32&lt;&gt;""),B32,"")</f>
        <v/>
      </c>
      <c r="D33" s="12" t="str">
        <f aca="false">IF(C33="","",IF(C33=B33,"",IFERROR(SQRT((F33-F32)^2+(G33-G32)^2),"")))</f>
        <v/>
      </c>
      <c r="E33" s="19" t="n">
        <f aca="false">IF(D33="",0,COUNTIFS($C$22:$C$51,C33,$B$22:$B$51,B33)+COUNTIFS($C$22:$C$51,B33,$B$22:$B$51,C33))</f>
        <v>0</v>
      </c>
      <c r="F33" s="12" t="e">
        <f aca="false">IF(B33="",NA(),IFERROR(INDEX($G$6:$G$17,MATCH(B33,$B$6:$B$17,0)),NA()))</f>
        <v>#N/A</v>
      </c>
      <c r="G33" s="12" t="e">
        <f aca="false">IF(B33="",NA(),IFERROR(INDEX($H$6:$H$17,MATCH(B33,$B$6:$B$17,0)),NA()))</f>
        <v>#N/A</v>
      </c>
    </row>
    <row r="34" customFormat="false" ht="15" hidden="false" customHeight="false" outlineLevel="0" collapsed="false">
      <c r="A34" s="7" t="n">
        <v>13</v>
      </c>
      <c r="B34" s="5"/>
      <c r="C34" s="10" t="str">
        <f aca="false">IF(AND(B34&lt;&gt;"",B33&lt;&gt;""),B33,"")</f>
        <v/>
      </c>
      <c r="D34" s="12" t="str">
        <f aca="false">IF(C34="","",IF(C34=B34,"",IFERROR(SQRT((F34-F33)^2+(G34-G33)^2),"")))</f>
        <v/>
      </c>
      <c r="E34" s="19" t="n">
        <f aca="false">IF(D34="",0,COUNTIFS($C$22:$C$51,C34,$B$22:$B$51,B34)+COUNTIFS($C$22:$C$51,B34,$B$22:$B$51,C34))</f>
        <v>0</v>
      </c>
      <c r="F34" s="12" t="e">
        <f aca="false">IF(B34="",NA(),IFERROR(INDEX($G$6:$G$17,MATCH(B34,$B$6:$B$17,0)),NA()))</f>
        <v>#N/A</v>
      </c>
      <c r="G34" s="12" t="e">
        <f aca="false">IF(B34="",NA(),IFERROR(INDEX($H$6:$H$17,MATCH(B34,$B$6:$B$17,0)),NA()))</f>
        <v>#N/A</v>
      </c>
    </row>
    <row r="35" customFormat="false" ht="15" hidden="false" customHeight="false" outlineLevel="0" collapsed="false">
      <c r="A35" s="7" t="n">
        <v>14</v>
      </c>
      <c r="B35" s="5"/>
      <c r="C35" s="10" t="str">
        <f aca="false">IF(AND(B35&lt;&gt;"",B34&lt;&gt;""),B34,"")</f>
        <v/>
      </c>
      <c r="D35" s="12" t="str">
        <f aca="false">IF(C35="","",IF(C35=B35,"",IFERROR(SQRT((F35-F34)^2+(G35-G34)^2),"")))</f>
        <v/>
      </c>
      <c r="E35" s="19" t="n">
        <f aca="false">IF(D35="",0,COUNTIFS($C$22:$C$51,C35,$B$22:$B$51,B35)+COUNTIFS($C$22:$C$51,B35,$B$22:$B$51,C35))</f>
        <v>0</v>
      </c>
      <c r="F35" s="12" t="e">
        <f aca="false">IF(B35="",NA(),IFERROR(INDEX($G$6:$G$17,MATCH(B35,$B$6:$B$17,0)),NA()))</f>
        <v>#N/A</v>
      </c>
      <c r="G35" s="12" t="e">
        <f aca="false">IF(B35="",NA(),IFERROR(INDEX($H$6:$H$17,MATCH(B35,$B$6:$B$17,0)),NA()))</f>
        <v>#N/A</v>
      </c>
    </row>
    <row r="36" customFormat="false" ht="15" hidden="false" customHeight="false" outlineLevel="0" collapsed="false">
      <c r="A36" s="7" t="n">
        <v>15</v>
      </c>
      <c r="B36" s="5"/>
      <c r="C36" s="10" t="str">
        <f aca="false">IF(AND(B36&lt;&gt;"",B35&lt;&gt;""),B35,"")</f>
        <v/>
      </c>
      <c r="D36" s="12" t="str">
        <f aca="false">IF(C36="","",IF(C36=B36,"",IFERROR(SQRT((F36-F35)^2+(G36-G35)^2),"")))</f>
        <v/>
      </c>
      <c r="E36" s="19" t="n">
        <f aca="false">IF(D36="",0,COUNTIFS($C$22:$C$51,C36,$B$22:$B$51,B36)+COUNTIFS($C$22:$C$51,B36,$B$22:$B$51,C36))</f>
        <v>0</v>
      </c>
      <c r="F36" s="12" t="e">
        <f aca="false">IF(B36="",NA(),IFERROR(INDEX($G$6:$G$17,MATCH(B36,$B$6:$B$17,0)),NA()))</f>
        <v>#N/A</v>
      </c>
      <c r="G36" s="12" t="e">
        <f aca="false">IF(B36="",NA(),IFERROR(INDEX($H$6:$H$17,MATCH(B36,$B$6:$B$17,0)),NA()))</f>
        <v>#N/A</v>
      </c>
    </row>
    <row r="37" customFormat="false" ht="15" hidden="false" customHeight="false" outlineLevel="0" collapsed="false">
      <c r="A37" s="7" t="n">
        <v>16</v>
      </c>
      <c r="B37" s="5"/>
      <c r="C37" s="10" t="str">
        <f aca="false">IF(AND(B37&lt;&gt;"",B36&lt;&gt;""),B36,"")</f>
        <v/>
      </c>
      <c r="D37" s="12" t="str">
        <f aca="false">IF(C37="","",IF(C37=B37,"",IFERROR(SQRT((F37-F36)^2+(G37-G36)^2),"")))</f>
        <v/>
      </c>
      <c r="E37" s="19" t="n">
        <f aca="false">IF(D37="",0,COUNTIFS($C$22:$C$51,C37,$B$22:$B$51,B37)+COUNTIFS($C$22:$C$51,B37,$B$22:$B$51,C37))</f>
        <v>0</v>
      </c>
      <c r="F37" s="12" t="e">
        <f aca="false">IF(B37="",NA(),IFERROR(INDEX($G$6:$G$17,MATCH(B37,$B$6:$B$17,0)),NA()))</f>
        <v>#N/A</v>
      </c>
      <c r="G37" s="12" t="e">
        <f aca="false">IF(B37="",NA(),IFERROR(INDEX($H$6:$H$17,MATCH(B37,$B$6:$B$17,0)),NA()))</f>
        <v>#N/A</v>
      </c>
    </row>
    <row r="38" customFormat="false" ht="15" hidden="false" customHeight="false" outlineLevel="0" collapsed="false">
      <c r="A38" s="7" t="n">
        <v>17</v>
      </c>
      <c r="B38" s="5"/>
      <c r="C38" s="10" t="str">
        <f aca="false">IF(AND(B38&lt;&gt;"",B37&lt;&gt;""),B37,"")</f>
        <v/>
      </c>
      <c r="D38" s="12" t="str">
        <f aca="false">IF(C38="","",IF(C38=B38,"",IFERROR(SQRT((F38-F37)^2+(G38-G37)^2),"")))</f>
        <v/>
      </c>
      <c r="E38" s="19" t="n">
        <f aca="false">IF(D38="",0,COUNTIFS($C$22:$C$51,C38,$B$22:$B$51,B38)+COUNTIFS($C$22:$C$51,B38,$B$22:$B$51,C38))</f>
        <v>0</v>
      </c>
      <c r="F38" s="12" t="e">
        <f aca="false">IF(B38="",NA(),IFERROR(INDEX($G$6:$G$17,MATCH(B38,$B$6:$B$17,0)),NA()))</f>
        <v>#N/A</v>
      </c>
      <c r="G38" s="12" t="e">
        <f aca="false">IF(B38="",NA(),IFERROR(INDEX($H$6:$H$17,MATCH(B38,$B$6:$B$17,0)),NA()))</f>
        <v>#N/A</v>
      </c>
    </row>
    <row r="39" customFormat="false" ht="15" hidden="false" customHeight="false" outlineLevel="0" collapsed="false">
      <c r="A39" s="7" t="n">
        <v>18</v>
      </c>
      <c r="B39" s="5"/>
      <c r="C39" s="10" t="str">
        <f aca="false">IF(AND(B39&lt;&gt;"",B38&lt;&gt;""),B38,"")</f>
        <v/>
      </c>
      <c r="D39" s="12" t="str">
        <f aca="false">IF(C39="","",IF(C39=B39,"",IFERROR(SQRT((F39-F38)^2+(G39-G38)^2),"")))</f>
        <v/>
      </c>
      <c r="E39" s="19" t="n">
        <f aca="false">IF(D39="",0,COUNTIFS($C$22:$C$51,C39,$B$22:$B$51,B39)+COUNTIFS($C$22:$C$51,B39,$B$22:$B$51,C39))</f>
        <v>0</v>
      </c>
      <c r="F39" s="12" t="e">
        <f aca="false">IF(B39="",NA(),IFERROR(INDEX($G$6:$G$17,MATCH(B39,$B$6:$B$17,0)),NA()))</f>
        <v>#N/A</v>
      </c>
      <c r="G39" s="12" t="e">
        <f aca="false">IF(B39="",NA(),IFERROR(INDEX($H$6:$H$17,MATCH(B39,$B$6:$B$17,0)),NA()))</f>
        <v>#N/A</v>
      </c>
    </row>
    <row r="40" customFormat="false" ht="15" hidden="false" customHeight="false" outlineLevel="0" collapsed="false">
      <c r="A40" s="7" t="n">
        <v>19</v>
      </c>
      <c r="B40" s="5"/>
      <c r="C40" s="10" t="str">
        <f aca="false">IF(AND(B40&lt;&gt;"",B39&lt;&gt;""),B39,"")</f>
        <v/>
      </c>
      <c r="D40" s="12" t="str">
        <f aca="false">IF(C40="","",IF(C40=B40,"",IFERROR(SQRT((F40-F39)^2+(G40-G39)^2),"")))</f>
        <v/>
      </c>
      <c r="E40" s="19" t="n">
        <f aca="false">IF(D40="",0,COUNTIFS($C$22:$C$51,C40,$B$22:$B$51,B40)+COUNTIFS($C$22:$C$51,B40,$B$22:$B$51,C40))</f>
        <v>0</v>
      </c>
      <c r="F40" s="12" t="e">
        <f aca="false">IF(B40="",NA(),IFERROR(INDEX($G$6:$G$17,MATCH(B40,$B$6:$B$17,0)),NA()))</f>
        <v>#N/A</v>
      </c>
      <c r="G40" s="12" t="e">
        <f aca="false">IF(B40="",NA(),IFERROR(INDEX($H$6:$H$17,MATCH(B40,$B$6:$B$17,0)),NA()))</f>
        <v>#N/A</v>
      </c>
    </row>
    <row r="41" customFormat="false" ht="15" hidden="false" customHeight="false" outlineLevel="0" collapsed="false">
      <c r="A41" s="7" t="n">
        <v>20</v>
      </c>
      <c r="B41" s="5"/>
      <c r="C41" s="10" t="str">
        <f aca="false">IF(AND(B41&lt;&gt;"",B40&lt;&gt;""),B40,"")</f>
        <v/>
      </c>
      <c r="D41" s="12" t="str">
        <f aca="false">IF(C41="","",IF(C41=B41,"",IFERROR(SQRT((F41-F40)^2+(G41-G40)^2),"")))</f>
        <v/>
      </c>
      <c r="E41" s="19" t="n">
        <f aca="false">IF(D41="",0,COUNTIFS($C$22:$C$51,C41,$B$22:$B$51,B41)+COUNTIFS($C$22:$C$51,B41,$B$22:$B$51,C41))</f>
        <v>0</v>
      </c>
      <c r="F41" s="12" t="e">
        <f aca="false">IF(B41="",NA(),IFERROR(INDEX($G$6:$G$17,MATCH(B41,$B$6:$B$17,0)),NA()))</f>
        <v>#N/A</v>
      </c>
      <c r="G41" s="12" t="e">
        <f aca="false">IF(B41="",NA(),IFERROR(INDEX($H$6:$H$17,MATCH(B41,$B$6:$B$17,0)),NA()))</f>
        <v>#N/A</v>
      </c>
    </row>
    <row r="42" customFormat="false" ht="15" hidden="false" customHeight="false" outlineLevel="0" collapsed="false">
      <c r="A42" s="7" t="n">
        <v>21</v>
      </c>
      <c r="B42" s="5"/>
      <c r="C42" s="10" t="str">
        <f aca="false">IF(AND(B42&lt;&gt;"",B41&lt;&gt;""),B41,"")</f>
        <v/>
      </c>
      <c r="D42" s="12" t="str">
        <f aca="false">IF(C42="","",IF(C42=B42,"",IFERROR(SQRT((F42-F41)^2+(G42-G41)^2),"")))</f>
        <v/>
      </c>
      <c r="E42" s="19" t="n">
        <f aca="false">IF(D42="",0,COUNTIFS($C$22:$C$51,C42,$B$22:$B$51,B42)+COUNTIFS($C$22:$C$51,B42,$B$22:$B$51,C42))</f>
        <v>0</v>
      </c>
      <c r="F42" s="12" t="e">
        <f aca="false">IF(B42="",NA(),IFERROR(INDEX($G$6:$G$17,MATCH(B42,$B$6:$B$17,0)),NA()))</f>
        <v>#N/A</v>
      </c>
      <c r="G42" s="12" t="e">
        <f aca="false">IF(B42="",NA(),IFERROR(INDEX($H$6:$H$17,MATCH(B42,$B$6:$B$17,0)),NA()))</f>
        <v>#N/A</v>
      </c>
    </row>
    <row r="43" customFormat="false" ht="15" hidden="false" customHeight="false" outlineLevel="0" collapsed="false">
      <c r="A43" s="7" t="n">
        <v>22</v>
      </c>
      <c r="B43" s="5"/>
      <c r="C43" s="10" t="str">
        <f aca="false">IF(AND(B43&lt;&gt;"",B42&lt;&gt;""),B42,"")</f>
        <v/>
      </c>
      <c r="D43" s="12" t="str">
        <f aca="false">IF(C43="","",IF(C43=B43,"",IFERROR(SQRT((F43-F42)^2+(G43-G42)^2),"")))</f>
        <v/>
      </c>
      <c r="E43" s="19" t="n">
        <f aca="false">IF(D43="",0,COUNTIFS($C$22:$C$51,C43,$B$22:$B$51,B43)+COUNTIFS($C$22:$C$51,B43,$B$22:$B$51,C43))</f>
        <v>0</v>
      </c>
      <c r="F43" s="12" t="e">
        <f aca="false">IF(B43="",NA(),IFERROR(INDEX($G$6:$G$17,MATCH(B43,$B$6:$B$17,0)),NA()))</f>
        <v>#N/A</v>
      </c>
      <c r="G43" s="12" t="e">
        <f aca="false">IF(B43="",NA(),IFERROR(INDEX($H$6:$H$17,MATCH(B43,$B$6:$B$17,0)),NA()))</f>
        <v>#N/A</v>
      </c>
    </row>
    <row r="44" customFormat="false" ht="15" hidden="false" customHeight="false" outlineLevel="0" collapsed="false">
      <c r="A44" s="7" t="n">
        <v>23</v>
      </c>
      <c r="B44" s="5"/>
      <c r="C44" s="10" t="str">
        <f aca="false">IF(AND(B44&lt;&gt;"",B43&lt;&gt;""),B43,"")</f>
        <v/>
      </c>
      <c r="D44" s="12" t="str">
        <f aca="false">IF(C44="","",IF(C44=B44,"",IFERROR(SQRT((F44-F43)^2+(G44-G43)^2),"")))</f>
        <v/>
      </c>
      <c r="E44" s="19" t="n">
        <f aca="false">IF(D44="",0,COUNTIFS($C$22:$C$51,C44,$B$22:$B$51,B44)+COUNTIFS($C$22:$C$51,B44,$B$22:$B$51,C44))</f>
        <v>0</v>
      </c>
      <c r="F44" s="12" t="e">
        <f aca="false">IF(B44="",NA(),IFERROR(INDEX($G$6:$G$17,MATCH(B44,$B$6:$B$17,0)),NA()))</f>
        <v>#N/A</v>
      </c>
      <c r="G44" s="12" t="e">
        <f aca="false">IF(B44="",NA(),IFERROR(INDEX($H$6:$H$17,MATCH(B44,$B$6:$B$17,0)),NA()))</f>
        <v>#N/A</v>
      </c>
    </row>
    <row r="45" customFormat="false" ht="15" hidden="false" customHeight="false" outlineLevel="0" collapsed="false">
      <c r="A45" s="7" t="n">
        <v>24</v>
      </c>
      <c r="B45" s="5"/>
      <c r="C45" s="10" t="str">
        <f aca="false">IF(AND(B45&lt;&gt;"",B44&lt;&gt;""),B44,"")</f>
        <v/>
      </c>
      <c r="D45" s="12" t="str">
        <f aca="false">IF(C45="","",IF(C45=B45,"",IFERROR(SQRT((F45-F44)^2+(G45-G44)^2),"")))</f>
        <v/>
      </c>
      <c r="E45" s="19" t="n">
        <f aca="false">IF(D45="",0,COUNTIFS($C$22:$C$51,C45,$B$22:$B$51,B45)+COUNTIFS($C$22:$C$51,B45,$B$22:$B$51,C45))</f>
        <v>0</v>
      </c>
      <c r="F45" s="12" t="e">
        <f aca="false">IF(B45="",NA(),IFERROR(INDEX($G$6:$G$17,MATCH(B45,$B$6:$B$17,0)),NA()))</f>
        <v>#N/A</v>
      </c>
      <c r="G45" s="12" t="e">
        <f aca="false">IF(B45="",NA(),IFERROR(INDEX($H$6:$H$17,MATCH(B45,$B$6:$B$17,0)),NA()))</f>
        <v>#N/A</v>
      </c>
    </row>
    <row r="46" customFormat="false" ht="15" hidden="false" customHeight="false" outlineLevel="0" collapsed="false">
      <c r="A46" s="7" t="n">
        <v>25</v>
      </c>
      <c r="B46" s="5"/>
      <c r="C46" s="10" t="str">
        <f aca="false">IF(AND(B46&lt;&gt;"",B45&lt;&gt;""),B45,"")</f>
        <v/>
      </c>
      <c r="D46" s="12" t="str">
        <f aca="false">IF(C46="","",IF(C46=B46,"",IFERROR(SQRT((F46-F45)^2+(G46-G45)^2),"")))</f>
        <v/>
      </c>
      <c r="E46" s="19" t="n">
        <f aca="false">IF(D46="",0,COUNTIFS($C$22:$C$51,C46,$B$22:$B$51,B46)+COUNTIFS($C$22:$C$51,B46,$B$22:$B$51,C46))</f>
        <v>0</v>
      </c>
      <c r="F46" s="12" t="e">
        <f aca="false">IF(B46="",NA(),IFERROR(INDEX($G$6:$G$17,MATCH(B46,$B$6:$B$17,0)),NA()))</f>
        <v>#N/A</v>
      </c>
      <c r="G46" s="12" t="e">
        <f aca="false">IF(B46="",NA(),IFERROR(INDEX($H$6:$H$17,MATCH(B46,$B$6:$B$17,0)),NA()))</f>
        <v>#N/A</v>
      </c>
    </row>
    <row r="47" customFormat="false" ht="15" hidden="false" customHeight="false" outlineLevel="0" collapsed="false">
      <c r="A47" s="7" t="n">
        <v>26</v>
      </c>
      <c r="B47" s="5"/>
      <c r="C47" s="10" t="str">
        <f aca="false">IF(AND(B47&lt;&gt;"",B46&lt;&gt;""),B46,"")</f>
        <v/>
      </c>
      <c r="D47" s="12" t="str">
        <f aca="false">IF(C47="","",IF(C47=B47,"",IFERROR(SQRT((F47-F46)^2+(G47-G46)^2),"")))</f>
        <v/>
      </c>
      <c r="E47" s="19" t="n">
        <f aca="false">IF(D47="",0,COUNTIFS($C$22:$C$51,C47,$B$22:$B$51,B47)+COUNTIFS($C$22:$C$51,B47,$B$22:$B$51,C47))</f>
        <v>0</v>
      </c>
      <c r="F47" s="12" t="e">
        <f aca="false">IF(B47="",NA(),IFERROR(INDEX($G$6:$G$17,MATCH(B47,$B$6:$B$17,0)),NA()))</f>
        <v>#N/A</v>
      </c>
      <c r="G47" s="12" t="e">
        <f aca="false">IF(B47="",NA(),IFERROR(INDEX($H$6:$H$17,MATCH(B47,$B$6:$B$17,0)),NA()))</f>
        <v>#N/A</v>
      </c>
    </row>
    <row r="48" customFormat="false" ht="15" hidden="false" customHeight="false" outlineLevel="0" collapsed="false">
      <c r="A48" s="7" t="n">
        <v>27</v>
      </c>
      <c r="B48" s="5"/>
      <c r="C48" s="10" t="str">
        <f aca="false">IF(AND(B48&lt;&gt;"",B47&lt;&gt;""),B47,"")</f>
        <v/>
      </c>
      <c r="D48" s="12" t="str">
        <f aca="false">IF(C48="","",IF(C48=B48,"",IFERROR(SQRT((F48-F47)^2+(G48-G47)^2),"")))</f>
        <v/>
      </c>
      <c r="E48" s="19" t="n">
        <f aca="false">IF(D48="",0,COUNTIFS($C$22:$C$51,C48,$B$22:$B$51,B48)+COUNTIFS($C$22:$C$51,B48,$B$22:$B$51,C48))</f>
        <v>0</v>
      </c>
      <c r="F48" s="12" t="e">
        <f aca="false">IF(B48="",NA(),IFERROR(INDEX($G$6:$G$17,MATCH(B48,$B$6:$B$17,0)),NA()))</f>
        <v>#N/A</v>
      </c>
      <c r="G48" s="12" t="e">
        <f aca="false">IF(B48="",NA(),IFERROR(INDEX($H$6:$H$17,MATCH(B48,$B$6:$B$17,0)),NA()))</f>
        <v>#N/A</v>
      </c>
    </row>
    <row r="49" customFormat="false" ht="15" hidden="false" customHeight="false" outlineLevel="0" collapsed="false">
      <c r="A49" s="7" t="n">
        <v>28</v>
      </c>
      <c r="B49" s="5"/>
      <c r="C49" s="10" t="str">
        <f aca="false">IF(AND(B49&lt;&gt;"",B48&lt;&gt;""),B48,"")</f>
        <v/>
      </c>
      <c r="D49" s="12" t="str">
        <f aca="false">IF(C49="","",IF(C49=B49,"",IFERROR(SQRT((F49-F48)^2+(G49-G48)^2),"")))</f>
        <v/>
      </c>
      <c r="E49" s="19" t="n">
        <f aca="false">IF(D49="",0,COUNTIFS($C$22:$C$51,C49,$B$22:$B$51,B49)+COUNTIFS($C$22:$C$51,B49,$B$22:$B$51,C49))</f>
        <v>0</v>
      </c>
      <c r="F49" s="12" t="e">
        <f aca="false">IF(B49="",NA(),IFERROR(INDEX($G$6:$G$17,MATCH(B49,$B$6:$B$17,0)),NA()))</f>
        <v>#N/A</v>
      </c>
      <c r="G49" s="12" t="e">
        <f aca="false">IF(B49="",NA(),IFERROR(INDEX($H$6:$H$17,MATCH(B49,$B$6:$B$17,0)),NA()))</f>
        <v>#N/A</v>
      </c>
    </row>
    <row r="50" customFormat="false" ht="15" hidden="false" customHeight="false" outlineLevel="0" collapsed="false">
      <c r="A50" s="7" t="n">
        <v>29</v>
      </c>
      <c r="B50" s="5"/>
      <c r="C50" s="10" t="str">
        <f aca="false">IF(AND(B50&lt;&gt;"",B49&lt;&gt;""),B49,"")</f>
        <v/>
      </c>
      <c r="D50" s="12" t="str">
        <f aca="false">IF(C50="","",IF(C50=B50,"",IFERROR(SQRT((F50-F49)^2+(G50-G49)^2),"")))</f>
        <v/>
      </c>
      <c r="E50" s="19" t="n">
        <f aca="false">IF(D50="",0,COUNTIFS($C$22:$C$51,C50,$B$22:$B$51,B50)+COUNTIFS($C$22:$C$51,B50,$B$22:$B$51,C50))</f>
        <v>0</v>
      </c>
      <c r="F50" s="12" t="e">
        <f aca="false">IF(B50="",NA(),IFERROR(INDEX($G$6:$G$17,MATCH(B50,$B$6:$B$17,0)),NA()))</f>
        <v>#N/A</v>
      </c>
      <c r="G50" s="12" t="e">
        <f aca="false">IF(B50="",NA(),IFERROR(INDEX($H$6:$H$17,MATCH(B50,$B$6:$B$17,0)),NA()))</f>
        <v>#N/A</v>
      </c>
    </row>
    <row r="51" customFormat="false" ht="15" hidden="false" customHeight="false" outlineLevel="0" collapsed="false">
      <c r="A51" s="7" t="n">
        <v>30</v>
      </c>
      <c r="B51" s="5"/>
      <c r="C51" s="10" t="str">
        <f aca="false">IF(AND(B51&lt;&gt;"",B50&lt;&gt;""),B50,"")</f>
        <v/>
      </c>
      <c r="D51" s="12" t="str">
        <f aca="false">IF(C51="","",IF(C51=B51,"",IFERROR(SQRT((F51-F50)^2+(G51-G50)^2),"")))</f>
        <v/>
      </c>
      <c r="E51" s="19" t="n">
        <f aca="false">IF(D51="",0,COUNTIFS($C$22:$C$51,C51,$B$22:$B$51,B51)+COUNTIFS($C$22:$C$51,B51,$B$22:$B$51,C51))</f>
        <v>0</v>
      </c>
      <c r="F51" s="12" t="e">
        <f aca="false">IF(B51="",NA(),IFERROR(INDEX($G$6:$G$17,MATCH(B51,$B$6:$B$17,0)),NA()))</f>
        <v>#N/A</v>
      </c>
      <c r="G51" s="12" t="e">
        <f aca="false">IF(B51="",NA(),IFERROR(INDEX($H$6:$H$17,MATCH(B51,$B$6:$B$17,0)),NA()))</f>
        <v>#N/A</v>
      </c>
    </row>
    <row r="53" customFormat="false" ht="33.75" hidden="false" customHeight="true" outlineLevel="0" collapsed="false">
      <c r="A53" s="6" t="s">
        <v>81</v>
      </c>
      <c r="B53" s="6"/>
      <c r="C53" s="6"/>
      <c r="D53" s="6" t="s">
        <v>82</v>
      </c>
      <c r="E53" s="6" t="s">
        <v>83</v>
      </c>
      <c r="F53" s="6"/>
      <c r="G53" s="6"/>
    </row>
    <row r="54" customFormat="false" ht="15" hidden="false" customHeight="false" outlineLevel="0" collapsed="false">
      <c r="A54" s="4" t="s">
        <v>64</v>
      </c>
      <c r="B54" s="4"/>
      <c r="C54" s="4"/>
      <c r="D54" s="12" t="n">
        <f aca="false">SUM($D$22:$D$51)</f>
        <v>207.226312750451</v>
      </c>
      <c r="E54" s="20"/>
      <c r="F54" s="20"/>
      <c r="G54" s="20"/>
    </row>
    <row r="55" customFormat="false" ht="15" hidden="false" customHeight="false" outlineLevel="0" collapsed="false">
      <c r="A55" s="4" t="s">
        <v>66</v>
      </c>
      <c r="B55" s="4"/>
      <c r="C55" s="4"/>
      <c r="D55" s="11" t="n">
        <f aca="false">COUNT($D$22:$D$51)</f>
        <v>9</v>
      </c>
      <c r="E55" s="20"/>
      <c r="F55" s="20"/>
      <c r="G55" s="20"/>
    </row>
    <row r="56" customFormat="false" ht="15" hidden="false" customHeight="false" outlineLevel="0" collapsed="false">
      <c r="A56" s="4" t="s">
        <v>68</v>
      </c>
      <c r="B56" s="4"/>
      <c r="C56" s="4"/>
      <c r="D56" s="12" t="n">
        <f aca="false">IF(COUNT($D$22:$D$51)=0,"",MAX($D$22:$D$51))</f>
        <v>34.23813663154</v>
      </c>
      <c r="E56" s="20" t="str">
        <f aca="false">IF(D56="","",INDEX($C$22:$C$51,MATCH(MAX($D$22:$D$51),$D$22:$D$51,0))&amp;" → "&amp;INDEX($B$22:$B$51,MATCH(MAX($D$22:$D$51),$D$22:$D$51,0)))</f>
        <v>Pañol → Máquina 1</v>
      </c>
      <c r="F56" s="20"/>
      <c r="G56" s="20"/>
    </row>
    <row r="57" customFormat="false" ht="15" hidden="false" customHeight="false" outlineLevel="0" collapsed="false">
      <c r="A57" s="4" t="s">
        <v>84</v>
      </c>
      <c r="B57" s="4"/>
      <c r="C57" s="4"/>
      <c r="D57" s="11" t="n">
        <f aca="false">IF(MAX($E$22:$E$51)=0,"",MAX($E$22:$E$51))</f>
        <v>3</v>
      </c>
      <c r="E57" s="20" t="str">
        <f aca="false">IF(D57="","",INDEX($C$22:$C$51,MATCH(MAX($E$22:$E$51),$E$22:$E$51,0))&amp;" ↔ "&amp;INDEX($B$22:$B$51,MATCH(MAX($E$22:$E$51),$E$22:$E$51,0)))</f>
        <v>Pañol ↔ Máquina 3</v>
      </c>
      <c r="F57" s="20"/>
      <c r="G57" s="20"/>
    </row>
    <row r="58" customFormat="false" ht="15" hidden="false" customHeight="false" outlineLevel="0" collapsed="false">
      <c r="A58" s="4" t="s">
        <v>85</v>
      </c>
      <c r="B58" s="4"/>
      <c r="C58" s="4"/>
      <c r="D58" s="11" t="n">
        <f aca="false">COUNT($D$22:$D$51)-SUMPRODUCT(($E$22:$E$51&gt;0)/($E$22:$E$51+($E$22:$E$51=0)))</f>
        <v>2</v>
      </c>
      <c r="E58" s="20"/>
      <c r="F58" s="20"/>
      <c r="G58" s="20"/>
    </row>
    <row r="59" customFormat="false" ht="15" hidden="false" customHeight="false" outlineLevel="0" collapsed="false">
      <c r="A59" s="4" t="s">
        <v>86</v>
      </c>
      <c r="B59" s="4"/>
      <c r="C59" s="4"/>
      <c r="D59" s="11" t="n">
        <f aca="false">SUMPRODUCT(($B$22:$B$51&lt;&gt;"")*ISNA(MATCH($B$22:$B$51,$B$6:$B$17,0)))</f>
        <v>0</v>
      </c>
      <c r="E59" s="20"/>
      <c r="F59" s="20"/>
      <c r="G59" s="20"/>
    </row>
    <row r="60" customFormat="false" ht="15" hidden="false" customHeight="false" outlineLevel="0" collapsed="false">
      <c r="A60" s="4" t="s">
        <v>87</v>
      </c>
      <c r="B60" s="4"/>
      <c r="C60" s="4"/>
      <c r="D60" s="9"/>
      <c r="E60" s="20"/>
      <c r="F60" s="20"/>
      <c r="G60" s="20"/>
    </row>
    <row r="64" customFormat="false" ht="15" hidden="false" customHeight="false" outlineLevel="0" collapsed="false">
      <c r="A64" s="16" t="s">
        <v>88</v>
      </c>
    </row>
    <row r="65" customFormat="false" ht="33.75" hidden="false" customHeight="true" outlineLevel="0" collapsed="false">
      <c r="A65" s="6" t="s">
        <v>25</v>
      </c>
      <c r="B65" s="6" t="s">
        <v>77</v>
      </c>
      <c r="C65" s="6" t="s">
        <v>78</v>
      </c>
      <c r="D65" s="6" t="s">
        <v>79</v>
      </c>
      <c r="E65" s="6" t="s">
        <v>80</v>
      </c>
      <c r="F65" s="6" t="s">
        <v>57</v>
      </c>
      <c r="G65" s="6" t="s">
        <v>58</v>
      </c>
    </row>
    <row r="66" customFormat="false" ht="15" hidden="false" customHeight="false" outlineLevel="0" collapsed="false">
      <c r="A66" s="7" t="n">
        <v>1</v>
      </c>
      <c r="B66" s="5" t="s">
        <v>63</v>
      </c>
      <c r="C66" s="10"/>
      <c r="D66" s="12"/>
      <c r="E66" s="11"/>
      <c r="F66" s="12" t="n">
        <f aca="false">IF(B66="",NA(),IFERROR(INDEX($G$6:$G$17,MATCH(B66,$B$6:$B$17,0)),NA()))</f>
        <v>5</v>
      </c>
      <c r="G66" s="12" t="n">
        <f aca="false">IF(B66="",NA(),IFERROR(INDEX($H$6:$H$17,MATCH(B66,$B$6:$B$17,0)),NA()))</f>
        <v>3</v>
      </c>
    </row>
    <row r="67" customFormat="false" ht="15" hidden="false" customHeight="false" outlineLevel="0" collapsed="false">
      <c r="A67" s="7" t="n">
        <v>2</v>
      </c>
      <c r="B67" s="5" t="s">
        <v>65</v>
      </c>
      <c r="C67" s="10" t="str">
        <f aca="false">IF(AND(B67&lt;&gt;"",B66&lt;&gt;""),B66,"")</f>
        <v>Taller (puesto)</v>
      </c>
      <c r="D67" s="12" t="n">
        <f aca="false">IF(C67="","",IF(C67=B67,"",IFERROR(SQRT((F67-F66)^2+(G67-G66)^2),"")))</f>
        <v>15</v>
      </c>
      <c r="E67" s="19" t="n">
        <f aca="false">IF(D67="",0,COUNTIFS($C$66:$C$95,C67,$B$66:$B$95,B67)+COUNTIFS($C$66:$C$95,B67,$B$66:$B$95,C67))</f>
        <v>1</v>
      </c>
      <c r="F67" s="12" t="n">
        <f aca="false">IF(B67="",NA(),IFERROR(INDEX($G$6:$G$17,MATCH(B67,$B$6:$B$17,0)),NA()))</f>
        <v>20</v>
      </c>
      <c r="G67" s="12" t="n">
        <f aca="false">IF(B67="",NA(),IFERROR(INDEX($H$6:$H$17,MATCH(B67,$B$6:$B$17,0)),NA()))</f>
        <v>3</v>
      </c>
    </row>
    <row r="68" customFormat="false" ht="15" hidden="false" customHeight="false" outlineLevel="0" collapsed="false">
      <c r="A68" s="7" t="n">
        <v>3</v>
      </c>
      <c r="B68" s="5" t="s">
        <v>67</v>
      </c>
      <c r="C68" s="10" t="str">
        <f aca="false">IF(AND(B68&lt;&gt;"",B67&lt;&gt;""),B67,"")</f>
        <v>Depósito de repuestos</v>
      </c>
      <c r="D68" s="12" t="n">
        <f aca="false">IF(C68="","",IF(C68=B68,"",IFERROR(SQRT((F68-F67)^2+(G68-G67)^2),"")))</f>
        <v>14</v>
      </c>
      <c r="E68" s="19" t="n">
        <f aca="false">IF(D68="",0,COUNTIFS($C$66:$C$95,C68,$B$66:$B$95,B68)+COUNTIFS($C$66:$C$95,B68,$B$66:$B$95,C68))</f>
        <v>1</v>
      </c>
      <c r="F68" s="12" t="n">
        <f aca="false">IF(B68="",NA(),IFERROR(INDEX($G$6:$G$17,MATCH(B68,$B$6:$B$17,0)),NA()))</f>
        <v>34</v>
      </c>
      <c r="G68" s="12" t="n">
        <f aca="false">IF(B68="",NA(),IFERROR(INDEX($H$6:$H$17,MATCH(B68,$B$6:$B$17,0)),NA()))</f>
        <v>3</v>
      </c>
    </row>
    <row r="69" customFormat="false" ht="15" hidden="false" customHeight="false" outlineLevel="0" collapsed="false">
      <c r="A69" s="7" t="n">
        <v>4</v>
      </c>
      <c r="B69" s="5" t="s">
        <v>73</v>
      </c>
      <c r="C69" s="10" t="str">
        <f aca="false">IF(AND(B69&lt;&gt;"",B68&lt;&gt;""),B68,"")</f>
        <v>Pañol</v>
      </c>
      <c r="D69" s="12" t="n">
        <f aca="false">IF(C69="","",IF(C69=B69,"",IFERROR(SQRT((F69-F68)^2+(G69-G68)^2),"")))</f>
        <v>16.5</v>
      </c>
      <c r="E69" s="19" t="n">
        <f aca="false">IF(D69="",0,COUNTIFS($C$66:$C$95,C69,$B$66:$B$95,B69)+COUNTIFS($C$66:$C$95,B69,$B$66:$B$95,C69))</f>
        <v>1</v>
      </c>
      <c r="F69" s="12" t="n">
        <f aca="false">IF(B69="",NA(),IFERROR(INDEX($G$6:$G$17,MATCH(B69,$B$6:$B$17,0)),NA()))</f>
        <v>34</v>
      </c>
      <c r="G69" s="12" t="n">
        <f aca="false">IF(B69="",NA(),IFERROR(INDEX($H$6:$H$17,MATCH(B69,$B$6:$B$17,0)),NA()))</f>
        <v>19.5</v>
      </c>
    </row>
    <row r="70" customFormat="false" ht="15" hidden="false" customHeight="false" outlineLevel="0" collapsed="false">
      <c r="A70" s="7" t="n">
        <v>5</v>
      </c>
      <c r="B70" s="5" t="s">
        <v>71</v>
      </c>
      <c r="C70" s="10" t="str">
        <f aca="false">IF(AND(B70&lt;&gt;"",B69&lt;&gt;""),B69,"")</f>
        <v>Máquina 3</v>
      </c>
      <c r="D70" s="12" t="n">
        <f aca="false">IF(C70="","",IF(C70=B70,"",IFERROR(SQRT((F70-F69)^2+(G70-G69)^2),"")))</f>
        <v>14</v>
      </c>
      <c r="E70" s="19" t="n">
        <f aca="false">IF(D70="",0,COUNTIFS($C$66:$C$95,C70,$B$66:$B$95,B70)+COUNTIFS($C$66:$C$95,B70,$B$66:$B$95,C70))</f>
        <v>1</v>
      </c>
      <c r="F70" s="12" t="n">
        <f aca="false">IF(B70="",NA(),IFERROR(INDEX($G$6:$G$17,MATCH(B70,$B$6:$B$17,0)),NA()))</f>
        <v>20</v>
      </c>
      <c r="G70" s="12" t="n">
        <f aca="false">IF(B70="",NA(),IFERROR(INDEX($H$6:$H$17,MATCH(B70,$B$6:$B$17,0)),NA()))</f>
        <v>19.5</v>
      </c>
    </row>
    <row r="71" customFormat="false" ht="15" hidden="false" customHeight="false" outlineLevel="0" collapsed="false">
      <c r="A71" s="7" t="n">
        <v>6</v>
      </c>
      <c r="B71" s="5" t="s">
        <v>69</v>
      </c>
      <c r="C71" s="10" t="str">
        <f aca="false">IF(AND(B71&lt;&gt;"",B70&lt;&gt;""),B70,"")</f>
        <v>Máquina 2</v>
      </c>
      <c r="D71" s="12" t="n">
        <f aca="false">IF(C71="","",IF(C71=B71,"",IFERROR(SQRT((F71-F70)^2+(G71-G70)^2),"")))</f>
        <v>16</v>
      </c>
      <c r="E71" s="19" t="n">
        <f aca="false">IF(D71="",0,COUNTIFS($C$66:$C$95,C71,$B$66:$B$95,B71)+COUNTIFS($C$66:$C$95,B71,$B$66:$B$95,C71))</f>
        <v>1</v>
      </c>
      <c r="F71" s="12" t="n">
        <f aca="false">IF(B71="",NA(),IFERROR(INDEX($G$6:$G$17,MATCH(B71,$B$6:$B$17,0)),NA()))</f>
        <v>4</v>
      </c>
      <c r="G71" s="12" t="n">
        <f aca="false">IF(B71="",NA(),IFERROR(INDEX($H$6:$H$17,MATCH(B71,$B$6:$B$17,0)),NA()))</f>
        <v>19.5</v>
      </c>
    </row>
    <row r="72" customFormat="false" ht="15" hidden="false" customHeight="false" outlineLevel="0" collapsed="false">
      <c r="A72" s="7" t="n">
        <v>7</v>
      </c>
      <c r="B72" s="5" t="s">
        <v>63</v>
      </c>
      <c r="C72" s="10" t="str">
        <f aca="false">IF(AND(B72&lt;&gt;"",B71&lt;&gt;""),B71,"")</f>
        <v>Máquina 1</v>
      </c>
      <c r="D72" s="12" t="n">
        <f aca="false">IF(C72="","",IF(C72=B72,"",IFERROR(SQRT((F72-F71)^2+(G72-G71)^2),"")))</f>
        <v>16.5302752548165</v>
      </c>
      <c r="E72" s="19" t="n">
        <f aca="false">IF(D72="",0,COUNTIFS($C$66:$C$95,C72,$B$66:$B$95,B72)+COUNTIFS($C$66:$C$95,B72,$B$66:$B$95,C72))</f>
        <v>1</v>
      </c>
      <c r="F72" s="12" t="n">
        <f aca="false">IF(B72="",NA(),IFERROR(INDEX($G$6:$G$17,MATCH(B72,$B$6:$B$17,0)),NA()))</f>
        <v>5</v>
      </c>
      <c r="G72" s="12" t="n">
        <f aca="false">IF(B72="",NA(),IFERROR(INDEX($H$6:$H$17,MATCH(B72,$B$6:$B$17,0)),NA()))</f>
        <v>3</v>
      </c>
    </row>
    <row r="73" customFormat="false" ht="15" hidden="false" customHeight="false" outlineLevel="0" collapsed="false">
      <c r="A73" s="7" t="n">
        <v>8</v>
      </c>
      <c r="B73" s="5"/>
      <c r="C73" s="10" t="str">
        <f aca="false">IF(AND(B73&lt;&gt;"",B72&lt;&gt;""),B72,"")</f>
        <v/>
      </c>
      <c r="D73" s="12" t="str">
        <f aca="false">IF(C73="","",IF(C73=B73,"",IFERROR(SQRT((F73-F72)^2+(G73-G72)^2),"")))</f>
        <v/>
      </c>
      <c r="E73" s="19" t="n">
        <f aca="false">IF(D73="",0,COUNTIFS($C$66:$C$95,C73,$B$66:$B$95,B73)+COUNTIFS($C$66:$C$95,B73,$B$66:$B$95,C73))</f>
        <v>0</v>
      </c>
      <c r="F73" s="12" t="e">
        <f aca="false">IF(B73="",NA(),IFERROR(INDEX($G$6:$G$17,MATCH(B73,$B$6:$B$17,0)),NA()))</f>
        <v>#N/A</v>
      </c>
      <c r="G73" s="12" t="e">
        <f aca="false">IF(B73="",NA(),IFERROR(INDEX($H$6:$H$17,MATCH(B73,$B$6:$B$17,0)),NA()))</f>
        <v>#N/A</v>
      </c>
    </row>
    <row r="74" customFormat="false" ht="15" hidden="false" customHeight="false" outlineLevel="0" collapsed="false">
      <c r="A74" s="7" t="n">
        <v>9</v>
      </c>
      <c r="B74" s="5"/>
      <c r="C74" s="10" t="str">
        <f aca="false">IF(AND(B74&lt;&gt;"",B73&lt;&gt;""),B73,"")</f>
        <v/>
      </c>
      <c r="D74" s="12" t="str">
        <f aca="false">IF(C74="","",IF(C74=B74,"",IFERROR(SQRT((F74-F73)^2+(G74-G73)^2),"")))</f>
        <v/>
      </c>
      <c r="E74" s="19" t="n">
        <f aca="false">IF(D74="",0,COUNTIFS($C$66:$C$95,C74,$B$66:$B$95,B74)+COUNTIFS($C$66:$C$95,B74,$B$66:$B$95,C74))</f>
        <v>0</v>
      </c>
      <c r="F74" s="12" t="e">
        <f aca="false">IF(B74="",NA(),IFERROR(INDEX($G$6:$G$17,MATCH(B74,$B$6:$B$17,0)),NA()))</f>
        <v>#N/A</v>
      </c>
      <c r="G74" s="12" t="e">
        <f aca="false">IF(B74="",NA(),IFERROR(INDEX($H$6:$H$17,MATCH(B74,$B$6:$B$17,0)),NA()))</f>
        <v>#N/A</v>
      </c>
    </row>
    <row r="75" customFormat="false" ht="15" hidden="false" customHeight="false" outlineLevel="0" collapsed="false">
      <c r="A75" s="7" t="n">
        <v>10</v>
      </c>
      <c r="B75" s="5"/>
      <c r="C75" s="10" t="str">
        <f aca="false">IF(AND(B75&lt;&gt;"",B74&lt;&gt;""),B74,"")</f>
        <v/>
      </c>
      <c r="D75" s="12" t="str">
        <f aca="false">IF(C75="","",IF(C75=B75,"",IFERROR(SQRT((F75-F74)^2+(G75-G74)^2),"")))</f>
        <v/>
      </c>
      <c r="E75" s="19" t="n">
        <f aca="false">IF(D75="",0,COUNTIFS($C$66:$C$95,C75,$B$66:$B$95,B75)+COUNTIFS($C$66:$C$95,B75,$B$66:$B$95,C75))</f>
        <v>0</v>
      </c>
      <c r="F75" s="12" t="e">
        <f aca="false">IF(B75="",NA(),IFERROR(INDEX($G$6:$G$17,MATCH(B75,$B$6:$B$17,0)),NA()))</f>
        <v>#N/A</v>
      </c>
      <c r="G75" s="12" t="e">
        <f aca="false">IF(B75="",NA(),IFERROR(INDEX($H$6:$H$17,MATCH(B75,$B$6:$B$17,0)),NA()))</f>
        <v>#N/A</v>
      </c>
    </row>
    <row r="76" customFormat="false" ht="15" hidden="false" customHeight="false" outlineLevel="0" collapsed="false">
      <c r="A76" s="7" t="n">
        <v>11</v>
      </c>
      <c r="B76" s="5"/>
      <c r="C76" s="10" t="str">
        <f aca="false">IF(AND(B76&lt;&gt;"",B75&lt;&gt;""),B75,"")</f>
        <v/>
      </c>
      <c r="D76" s="12" t="str">
        <f aca="false">IF(C76="","",IF(C76=B76,"",IFERROR(SQRT((F76-F75)^2+(G76-G75)^2),"")))</f>
        <v/>
      </c>
      <c r="E76" s="19" t="n">
        <f aca="false">IF(D76="",0,COUNTIFS($C$66:$C$95,C76,$B$66:$B$95,B76)+COUNTIFS($C$66:$C$95,B76,$B$66:$B$95,C76))</f>
        <v>0</v>
      </c>
      <c r="F76" s="12" t="e">
        <f aca="false">IF(B76="",NA(),IFERROR(INDEX($G$6:$G$17,MATCH(B76,$B$6:$B$17,0)),NA()))</f>
        <v>#N/A</v>
      </c>
      <c r="G76" s="12" t="e">
        <f aca="false">IF(B76="",NA(),IFERROR(INDEX($H$6:$H$17,MATCH(B76,$B$6:$B$17,0)),NA()))</f>
        <v>#N/A</v>
      </c>
    </row>
    <row r="77" customFormat="false" ht="15" hidden="false" customHeight="false" outlineLevel="0" collapsed="false">
      <c r="A77" s="7" t="n">
        <v>12</v>
      </c>
      <c r="B77" s="5"/>
      <c r="C77" s="10" t="str">
        <f aca="false">IF(AND(B77&lt;&gt;"",B76&lt;&gt;""),B76,"")</f>
        <v/>
      </c>
      <c r="D77" s="12" t="str">
        <f aca="false">IF(C77="","",IF(C77=B77,"",IFERROR(SQRT((F77-F76)^2+(G77-G76)^2),"")))</f>
        <v/>
      </c>
      <c r="E77" s="19" t="n">
        <f aca="false">IF(D77="",0,COUNTIFS($C$66:$C$95,C77,$B$66:$B$95,B77)+COUNTIFS($C$66:$C$95,B77,$B$66:$B$95,C77))</f>
        <v>0</v>
      </c>
      <c r="F77" s="12" t="e">
        <f aca="false">IF(B77="",NA(),IFERROR(INDEX($G$6:$G$17,MATCH(B77,$B$6:$B$17,0)),NA()))</f>
        <v>#N/A</v>
      </c>
      <c r="G77" s="12" t="e">
        <f aca="false">IF(B77="",NA(),IFERROR(INDEX($H$6:$H$17,MATCH(B77,$B$6:$B$17,0)),NA()))</f>
        <v>#N/A</v>
      </c>
    </row>
    <row r="78" customFormat="false" ht="15" hidden="false" customHeight="false" outlineLevel="0" collapsed="false">
      <c r="A78" s="7" t="n">
        <v>13</v>
      </c>
      <c r="B78" s="5"/>
      <c r="C78" s="10" t="str">
        <f aca="false">IF(AND(B78&lt;&gt;"",B77&lt;&gt;""),B77,"")</f>
        <v/>
      </c>
      <c r="D78" s="12" t="str">
        <f aca="false">IF(C78="","",IF(C78=B78,"",IFERROR(SQRT((F78-F77)^2+(G78-G77)^2),"")))</f>
        <v/>
      </c>
      <c r="E78" s="19" t="n">
        <f aca="false">IF(D78="",0,COUNTIFS($C$66:$C$95,C78,$B$66:$B$95,B78)+COUNTIFS($C$66:$C$95,B78,$B$66:$B$95,C78))</f>
        <v>0</v>
      </c>
      <c r="F78" s="12" t="e">
        <f aca="false">IF(B78="",NA(),IFERROR(INDEX($G$6:$G$17,MATCH(B78,$B$6:$B$17,0)),NA()))</f>
        <v>#N/A</v>
      </c>
      <c r="G78" s="12" t="e">
        <f aca="false">IF(B78="",NA(),IFERROR(INDEX($H$6:$H$17,MATCH(B78,$B$6:$B$17,0)),NA()))</f>
        <v>#N/A</v>
      </c>
    </row>
    <row r="79" customFormat="false" ht="15" hidden="false" customHeight="false" outlineLevel="0" collapsed="false">
      <c r="A79" s="7" t="n">
        <v>14</v>
      </c>
      <c r="B79" s="5"/>
      <c r="C79" s="10" t="str">
        <f aca="false">IF(AND(B79&lt;&gt;"",B78&lt;&gt;""),B78,"")</f>
        <v/>
      </c>
      <c r="D79" s="12" t="str">
        <f aca="false">IF(C79="","",IF(C79=B79,"",IFERROR(SQRT((F79-F78)^2+(G79-G78)^2),"")))</f>
        <v/>
      </c>
      <c r="E79" s="19" t="n">
        <f aca="false">IF(D79="",0,COUNTIFS($C$66:$C$95,C79,$B$66:$B$95,B79)+COUNTIFS($C$66:$C$95,B79,$B$66:$B$95,C79))</f>
        <v>0</v>
      </c>
      <c r="F79" s="12" t="e">
        <f aca="false">IF(B79="",NA(),IFERROR(INDEX($G$6:$G$17,MATCH(B79,$B$6:$B$17,0)),NA()))</f>
        <v>#N/A</v>
      </c>
      <c r="G79" s="12" t="e">
        <f aca="false">IF(B79="",NA(),IFERROR(INDEX($H$6:$H$17,MATCH(B79,$B$6:$B$17,0)),NA()))</f>
        <v>#N/A</v>
      </c>
    </row>
    <row r="80" customFormat="false" ht="15" hidden="false" customHeight="false" outlineLevel="0" collapsed="false">
      <c r="A80" s="7" t="n">
        <v>15</v>
      </c>
      <c r="B80" s="5"/>
      <c r="C80" s="10" t="str">
        <f aca="false">IF(AND(B80&lt;&gt;"",B79&lt;&gt;""),B79,"")</f>
        <v/>
      </c>
      <c r="D80" s="12" t="str">
        <f aca="false">IF(C80="","",IF(C80=B80,"",IFERROR(SQRT((F80-F79)^2+(G80-G79)^2),"")))</f>
        <v/>
      </c>
      <c r="E80" s="19" t="n">
        <f aca="false">IF(D80="",0,COUNTIFS($C$66:$C$95,C80,$B$66:$B$95,B80)+COUNTIFS($C$66:$C$95,B80,$B$66:$B$95,C80))</f>
        <v>0</v>
      </c>
      <c r="F80" s="12" t="e">
        <f aca="false">IF(B80="",NA(),IFERROR(INDEX($G$6:$G$17,MATCH(B80,$B$6:$B$17,0)),NA()))</f>
        <v>#N/A</v>
      </c>
      <c r="G80" s="12" t="e">
        <f aca="false">IF(B80="",NA(),IFERROR(INDEX($H$6:$H$17,MATCH(B80,$B$6:$B$17,0)),NA()))</f>
        <v>#N/A</v>
      </c>
    </row>
    <row r="81" customFormat="false" ht="15" hidden="false" customHeight="false" outlineLevel="0" collapsed="false">
      <c r="A81" s="7" t="n">
        <v>16</v>
      </c>
      <c r="B81" s="5"/>
      <c r="C81" s="10" t="str">
        <f aca="false">IF(AND(B81&lt;&gt;"",B80&lt;&gt;""),B80,"")</f>
        <v/>
      </c>
      <c r="D81" s="12" t="str">
        <f aca="false">IF(C81="","",IF(C81=B81,"",IFERROR(SQRT((F81-F80)^2+(G81-G80)^2),"")))</f>
        <v/>
      </c>
      <c r="E81" s="19" t="n">
        <f aca="false">IF(D81="",0,COUNTIFS($C$66:$C$95,C81,$B$66:$B$95,B81)+COUNTIFS($C$66:$C$95,B81,$B$66:$B$95,C81))</f>
        <v>0</v>
      </c>
      <c r="F81" s="12" t="e">
        <f aca="false">IF(B81="",NA(),IFERROR(INDEX($G$6:$G$17,MATCH(B81,$B$6:$B$17,0)),NA()))</f>
        <v>#N/A</v>
      </c>
      <c r="G81" s="12" t="e">
        <f aca="false">IF(B81="",NA(),IFERROR(INDEX($H$6:$H$17,MATCH(B81,$B$6:$B$17,0)),NA()))</f>
        <v>#N/A</v>
      </c>
    </row>
    <row r="82" customFormat="false" ht="15" hidden="false" customHeight="false" outlineLevel="0" collapsed="false">
      <c r="A82" s="7" t="n">
        <v>17</v>
      </c>
      <c r="B82" s="5"/>
      <c r="C82" s="10" t="str">
        <f aca="false">IF(AND(B82&lt;&gt;"",B81&lt;&gt;""),B81,"")</f>
        <v/>
      </c>
      <c r="D82" s="12" t="str">
        <f aca="false">IF(C82="","",IF(C82=B82,"",IFERROR(SQRT((F82-F81)^2+(G82-G81)^2),"")))</f>
        <v/>
      </c>
      <c r="E82" s="19" t="n">
        <f aca="false">IF(D82="",0,COUNTIFS($C$66:$C$95,C82,$B$66:$B$95,B82)+COUNTIFS($C$66:$C$95,B82,$B$66:$B$95,C82))</f>
        <v>0</v>
      </c>
      <c r="F82" s="12" t="e">
        <f aca="false">IF(B82="",NA(),IFERROR(INDEX($G$6:$G$17,MATCH(B82,$B$6:$B$17,0)),NA()))</f>
        <v>#N/A</v>
      </c>
      <c r="G82" s="12" t="e">
        <f aca="false">IF(B82="",NA(),IFERROR(INDEX($H$6:$H$17,MATCH(B82,$B$6:$B$17,0)),NA()))</f>
        <v>#N/A</v>
      </c>
    </row>
    <row r="83" customFormat="false" ht="15" hidden="false" customHeight="false" outlineLevel="0" collapsed="false">
      <c r="A83" s="7" t="n">
        <v>18</v>
      </c>
      <c r="B83" s="5"/>
      <c r="C83" s="10" t="str">
        <f aca="false">IF(AND(B83&lt;&gt;"",B82&lt;&gt;""),B82,"")</f>
        <v/>
      </c>
      <c r="D83" s="12" t="str">
        <f aca="false">IF(C83="","",IF(C83=B83,"",IFERROR(SQRT((F83-F82)^2+(G83-G82)^2),"")))</f>
        <v/>
      </c>
      <c r="E83" s="19" t="n">
        <f aca="false">IF(D83="",0,COUNTIFS($C$66:$C$95,C83,$B$66:$B$95,B83)+COUNTIFS($C$66:$C$95,B83,$B$66:$B$95,C83))</f>
        <v>0</v>
      </c>
      <c r="F83" s="12" t="e">
        <f aca="false">IF(B83="",NA(),IFERROR(INDEX($G$6:$G$17,MATCH(B83,$B$6:$B$17,0)),NA()))</f>
        <v>#N/A</v>
      </c>
      <c r="G83" s="12" t="e">
        <f aca="false">IF(B83="",NA(),IFERROR(INDEX($H$6:$H$17,MATCH(B83,$B$6:$B$17,0)),NA()))</f>
        <v>#N/A</v>
      </c>
    </row>
    <row r="84" customFormat="false" ht="15" hidden="false" customHeight="false" outlineLevel="0" collapsed="false">
      <c r="A84" s="7" t="n">
        <v>19</v>
      </c>
      <c r="B84" s="5"/>
      <c r="C84" s="10" t="str">
        <f aca="false">IF(AND(B84&lt;&gt;"",B83&lt;&gt;""),B83,"")</f>
        <v/>
      </c>
      <c r="D84" s="12" t="str">
        <f aca="false">IF(C84="","",IF(C84=B84,"",IFERROR(SQRT((F84-F83)^2+(G84-G83)^2),"")))</f>
        <v/>
      </c>
      <c r="E84" s="19" t="n">
        <f aca="false">IF(D84="",0,COUNTIFS($C$66:$C$95,C84,$B$66:$B$95,B84)+COUNTIFS($C$66:$C$95,B84,$B$66:$B$95,C84))</f>
        <v>0</v>
      </c>
      <c r="F84" s="12" t="e">
        <f aca="false">IF(B84="",NA(),IFERROR(INDEX($G$6:$G$17,MATCH(B84,$B$6:$B$17,0)),NA()))</f>
        <v>#N/A</v>
      </c>
      <c r="G84" s="12" t="e">
        <f aca="false">IF(B84="",NA(),IFERROR(INDEX($H$6:$H$17,MATCH(B84,$B$6:$B$17,0)),NA()))</f>
        <v>#N/A</v>
      </c>
    </row>
    <row r="85" customFormat="false" ht="15" hidden="false" customHeight="false" outlineLevel="0" collapsed="false">
      <c r="A85" s="7" t="n">
        <v>20</v>
      </c>
      <c r="B85" s="5"/>
      <c r="C85" s="10" t="str">
        <f aca="false">IF(AND(B85&lt;&gt;"",B84&lt;&gt;""),B84,"")</f>
        <v/>
      </c>
      <c r="D85" s="12" t="str">
        <f aca="false">IF(C85="","",IF(C85=B85,"",IFERROR(SQRT((F85-F84)^2+(G85-G84)^2),"")))</f>
        <v/>
      </c>
      <c r="E85" s="19" t="n">
        <f aca="false">IF(D85="",0,COUNTIFS($C$66:$C$95,C85,$B$66:$B$95,B85)+COUNTIFS($C$66:$C$95,B85,$B$66:$B$95,C85))</f>
        <v>0</v>
      </c>
      <c r="F85" s="12" t="e">
        <f aca="false">IF(B85="",NA(),IFERROR(INDEX($G$6:$G$17,MATCH(B85,$B$6:$B$17,0)),NA()))</f>
        <v>#N/A</v>
      </c>
      <c r="G85" s="12" t="e">
        <f aca="false">IF(B85="",NA(),IFERROR(INDEX($H$6:$H$17,MATCH(B85,$B$6:$B$17,0)),NA()))</f>
        <v>#N/A</v>
      </c>
    </row>
    <row r="86" customFormat="false" ht="15" hidden="false" customHeight="false" outlineLevel="0" collapsed="false">
      <c r="A86" s="7" t="n">
        <v>21</v>
      </c>
      <c r="B86" s="5"/>
      <c r="C86" s="10" t="str">
        <f aca="false">IF(AND(B86&lt;&gt;"",B85&lt;&gt;""),B85,"")</f>
        <v/>
      </c>
      <c r="D86" s="12" t="str">
        <f aca="false">IF(C86="","",IF(C86=B86,"",IFERROR(SQRT((F86-F85)^2+(G86-G85)^2),"")))</f>
        <v/>
      </c>
      <c r="E86" s="19" t="n">
        <f aca="false">IF(D86="",0,COUNTIFS($C$66:$C$95,C86,$B$66:$B$95,B86)+COUNTIFS($C$66:$C$95,B86,$B$66:$B$95,C86))</f>
        <v>0</v>
      </c>
      <c r="F86" s="12" t="e">
        <f aca="false">IF(B86="",NA(),IFERROR(INDEX($G$6:$G$17,MATCH(B86,$B$6:$B$17,0)),NA()))</f>
        <v>#N/A</v>
      </c>
      <c r="G86" s="12" t="e">
        <f aca="false">IF(B86="",NA(),IFERROR(INDEX($H$6:$H$17,MATCH(B86,$B$6:$B$17,0)),NA()))</f>
        <v>#N/A</v>
      </c>
    </row>
    <row r="87" customFormat="false" ht="15" hidden="false" customHeight="false" outlineLevel="0" collapsed="false">
      <c r="A87" s="7" t="n">
        <v>22</v>
      </c>
      <c r="B87" s="5"/>
      <c r="C87" s="10" t="str">
        <f aca="false">IF(AND(B87&lt;&gt;"",B86&lt;&gt;""),B86,"")</f>
        <v/>
      </c>
      <c r="D87" s="12" t="str">
        <f aca="false">IF(C87="","",IF(C87=B87,"",IFERROR(SQRT((F87-F86)^2+(G87-G86)^2),"")))</f>
        <v/>
      </c>
      <c r="E87" s="19" t="n">
        <f aca="false">IF(D87="",0,COUNTIFS($C$66:$C$95,C87,$B$66:$B$95,B87)+COUNTIFS($C$66:$C$95,B87,$B$66:$B$95,C87))</f>
        <v>0</v>
      </c>
      <c r="F87" s="12" t="e">
        <f aca="false">IF(B87="",NA(),IFERROR(INDEX($G$6:$G$17,MATCH(B87,$B$6:$B$17,0)),NA()))</f>
        <v>#N/A</v>
      </c>
      <c r="G87" s="12" t="e">
        <f aca="false">IF(B87="",NA(),IFERROR(INDEX($H$6:$H$17,MATCH(B87,$B$6:$B$17,0)),NA()))</f>
        <v>#N/A</v>
      </c>
    </row>
    <row r="88" customFormat="false" ht="15" hidden="false" customHeight="false" outlineLevel="0" collapsed="false">
      <c r="A88" s="7" t="n">
        <v>23</v>
      </c>
      <c r="B88" s="5"/>
      <c r="C88" s="10" t="str">
        <f aca="false">IF(AND(B88&lt;&gt;"",B87&lt;&gt;""),B87,"")</f>
        <v/>
      </c>
      <c r="D88" s="12" t="str">
        <f aca="false">IF(C88="","",IF(C88=B88,"",IFERROR(SQRT((F88-F87)^2+(G88-G87)^2),"")))</f>
        <v/>
      </c>
      <c r="E88" s="19" t="n">
        <f aca="false">IF(D88="",0,COUNTIFS($C$66:$C$95,C88,$B$66:$B$95,B88)+COUNTIFS($C$66:$C$95,B88,$B$66:$B$95,C88))</f>
        <v>0</v>
      </c>
      <c r="F88" s="12" t="e">
        <f aca="false">IF(B88="",NA(),IFERROR(INDEX($G$6:$G$17,MATCH(B88,$B$6:$B$17,0)),NA()))</f>
        <v>#N/A</v>
      </c>
      <c r="G88" s="12" t="e">
        <f aca="false">IF(B88="",NA(),IFERROR(INDEX($H$6:$H$17,MATCH(B88,$B$6:$B$17,0)),NA()))</f>
        <v>#N/A</v>
      </c>
    </row>
    <row r="89" customFormat="false" ht="15" hidden="false" customHeight="false" outlineLevel="0" collapsed="false">
      <c r="A89" s="7" t="n">
        <v>24</v>
      </c>
      <c r="B89" s="5"/>
      <c r="C89" s="10" t="str">
        <f aca="false">IF(AND(B89&lt;&gt;"",B88&lt;&gt;""),B88,"")</f>
        <v/>
      </c>
      <c r="D89" s="12" t="str">
        <f aca="false">IF(C89="","",IF(C89=B89,"",IFERROR(SQRT((F89-F88)^2+(G89-G88)^2),"")))</f>
        <v/>
      </c>
      <c r="E89" s="19" t="n">
        <f aca="false">IF(D89="",0,COUNTIFS($C$66:$C$95,C89,$B$66:$B$95,B89)+COUNTIFS($C$66:$C$95,B89,$B$66:$B$95,C89))</f>
        <v>0</v>
      </c>
      <c r="F89" s="12" t="e">
        <f aca="false">IF(B89="",NA(),IFERROR(INDEX($G$6:$G$17,MATCH(B89,$B$6:$B$17,0)),NA()))</f>
        <v>#N/A</v>
      </c>
      <c r="G89" s="12" t="e">
        <f aca="false">IF(B89="",NA(),IFERROR(INDEX($H$6:$H$17,MATCH(B89,$B$6:$B$17,0)),NA()))</f>
        <v>#N/A</v>
      </c>
    </row>
    <row r="90" customFormat="false" ht="15" hidden="false" customHeight="false" outlineLevel="0" collapsed="false">
      <c r="A90" s="7" t="n">
        <v>25</v>
      </c>
      <c r="B90" s="5"/>
      <c r="C90" s="10" t="str">
        <f aca="false">IF(AND(B90&lt;&gt;"",B89&lt;&gt;""),B89,"")</f>
        <v/>
      </c>
      <c r="D90" s="12" t="str">
        <f aca="false">IF(C90="","",IF(C90=B90,"",IFERROR(SQRT((F90-F89)^2+(G90-G89)^2),"")))</f>
        <v/>
      </c>
      <c r="E90" s="19" t="n">
        <f aca="false">IF(D90="",0,COUNTIFS($C$66:$C$95,C90,$B$66:$B$95,B90)+COUNTIFS($C$66:$C$95,B90,$B$66:$B$95,C90))</f>
        <v>0</v>
      </c>
      <c r="F90" s="12" t="e">
        <f aca="false">IF(B90="",NA(),IFERROR(INDEX($G$6:$G$17,MATCH(B90,$B$6:$B$17,0)),NA()))</f>
        <v>#N/A</v>
      </c>
      <c r="G90" s="12" t="e">
        <f aca="false">IF(B90="",NA(),IFERROR(INDEX($H$6:$H$17,MATCH(B90,$B$6:$B$17,0)),NA()))</f>
        <v>#N/A</v>
      </c>
    </row>
    <row r="91" customFormat="false" ht="15" hidden="false" customHeight="false" outlineLevel="0" collapsed="false">
      <c r="A91" s="7" t="n">
        <v>26</v>
      </c>
      <c r="B91" s="5"/>
      <c r="C91" s="10" t="str">
        <f aca="false">IF(AND(B91&lt;&gt;"",B90&lt;&gt;""),B90,"")</f>
        <v/>
      </c>
      <c r="D91" s="12" t="str">
        <f aca="false">IF(C91="","",IF(C91=B91,"",IFERROR(SQRT((F91-F90)^2+(G91-G90)^2),"")))</f>
        <v/>
      </c>
      <c r="E91" s="19" t="n">
        <f aca="false">IF(D91="",0,COUNTIFS($C$66:$C$95,C91,$B$66:$B$95,B91)+COUNTIFS($C$66:$C$95,B91,$B$66:$B$95,C91))</f>
        <v>0</v>
      </c>
      <c r="F91" s="12" t="e">
        <f aca="false">IF(B91="",NA(),IFERROR(INDEX($G$6:$G$17,MATCH(B91,$B$6:$B$17,0)),NA()))</f>
        <v>#N/A</v>
      </c>
      <c r="G91" s="12" t="e">
        <f aca="false">IF(B91="",NA(),IFERROR(INDEX($H$6:$H$17,MATCH(B91,$B$6:$B$17,0)),NA()))</f>
        <v>#N/A</v>
      </c>
    </row>
    <row r="92" customFormat="false" ht="15" hidden="false" customHeight="false" outlineLevel="0" collapsed="false">
      <c r="A92" s="7" t="n">
        <v>27</v>
      </c>
      <c r="B92" s="5"/>
      <c r="C92" s="10" t="str">
        <f aca="false">IF(AND(B92&lt;&gt;"",B91&lt;&gt;""),B91,"")</f>
        <v/>
      </c>
      <c r="D92" s="12" t="str">
        <f aca="false">IF(C92="","",IF(C92=B92,"",IFERROR(SQRT((F92-F91)^2+(G92-G91)^2),"")))</f>
        <v/>
      </c>
      <c r="E92" s="19" t="n">
        <f aca="false">IF(D92="",0,COUNTIFS($C$66:$C$95,C92,$B$66:$B$95,B92)+COUNTIFS($C$66:$C$95,B92,$B$66:$B$95,C92))</f>
        <v>0</v>
      </c>
      <c r="F92" s="12" t="e">
        <f aca="false">IF(B92="",NA(),IFERROR(INDEX($G$6:$G$17,MATCH(B92,$B$6:$B$17,0)),NA()))</f>
        <v>#N/A</v>
      </c>
      <c r="G92" s="12" t="e">
        <f aca="false">IF(B92="",NA(),IFERROR(INDEX($H$6:$H$17,MATCH(B92,$B$6:$B$17,0)),NA()))</f>
        <v>#N/A</v>
      </c>
    </row>
    <row r="93" customFormat="false" ht="15" hidden="false" customHeight="false" outlineLevel="0" collapsed="false">
      <c r="A93" s="7" t="n">
        <v>28</v>
      </c>
      <c r="B93" s="5"/>
      <c r="C93" s="10" t="str">
        <f aca="false">IF(AND(B93&lt;&gt;"",B92&lt;&gt;""),B92,"")</f>
        <v/>
      </c>
      <c r="D93" s="12" t="str">
        <f aca="false">IF(C93="","",IF(C93=B93,"",IFERROR(SQRT((F93-F92)^2+(G93-G92)^2),"")))</f>
        <v/>
      </c>
      <c r="E93" s="19" t="n">
        <f aca="false">IF(D93="",0,COUNTIFS($C$66:$C$95,C93,$B$66:$B$95,B93)+COUNTIFS($C$66:$C$95,B93,$B$66:$B$95,C93))</f>
        <v>0</v>
      </c>
      <c r="F93" s="12" t="e">
        <f aca="false">IF(B93="",NA(),IFERROR(INDEX($G$6:$G$17,MATCH(B93,$B$6:$B$17,0)),NA()))</f>
        <v>#N/A</v>
      </c>
      <c r="G93" s="12" t="e">
        <f aca="false">IF(B93="",NA(),IFERROR(INDEX($H$6:$H$17,MATCH(B93,$B$6:$B$17,0)),NA()))</f>
        <v>#N/A</v>
      </c>
    </row>
    <row r="94" customFormat="false" ht="15" hidden="false" customHeight="false" outlineLevel="0" collapsed="false">
      <c r="A94" s="7" t="n">
        <v>29</v>
      </c>
      <c r="B94" s="5"/>
      <c r="C94" s="10" t="str">
        <f aca="false">IF(AND(B94&lt;&gt;"",B93&lt;&gt;""),B93,"")</f>
        <v/>
      </c>
      <c r="D94" s="12" t="str">
        <f aca="false">IF(C94="","",IF(C94=B94,"",IFERROR(SQRT((F94-F93)^2+(G94-G93)^2),"")))</f>
        <v/>
      </c>
      <c r="E94" s="19" t="n">
        <f aca="false">IF(D94="",0,COUNTIFS($C$66:$C$95,C94,$B$66:$B$95,B94)+COUNTIFS($C$66:$C$95,B94,$B$66:$B$95,C94))</f>
        <v>0</v>
      </c>
      <c r="F94" s="12" t="e">
        <f aca="false">IF(B94="",NA(),IFERROR(INDEX($G$6:$G$17,MATCH(B94,$B$6:$B$17,0)),NA()))</f>
        <v>#N/A</v>
      </c>
      <c r="G94" s="12" t="e">
        <f aca="false">IF(B94="",NA(),IFERROR(INDEX($H$6:$H$17,MATCH(B94,$B$6:$B$17,0)),NA()))</f>
        <v>#N/A</v>
      </c>
    </row>
    <row r="95" customFormat="false" ht="15" hidden="false" customHeight="false" outlineLevel="0" collapsed="false">
      <c r="A95" s="7" t="n">
        <v>30</v>
      </c>
      <c r="B95" s="5"/>
      <c r="C95" s="10" t="str">
        <f aca="false">IF(AND(B95&lt;&gt;"",B94&lt;&gt;""),B94,"")</f>
        <v/>
      </c>
      <c r="D95" s="12" t="str">
        <f aca="false">IF(C95="","",IF(C95=B95,"",IFERROR(SQRT((F95-F94)^2+(G95-G94)^2),"")))</f>
        <v/>
      </c>
      <c r="E95" s="19" t="n">
        <f aca="false">IF(D95="",0,COUNTIFS($C$66:$C$95,C95,$B$66:$B$95,B95)+COUNTIFS($C$66:$C$95,B95,$B$66:$B$95,C95))</f>
        <v>0</v>
      </c>
      <c r="F95" s="12" t="e">
        <f aca="false">IF(B95="",NA(),IFERROR(INDEX($G$6:$G$17,MATCH(B95,$B$6:$B$17,0)),NA()))</f>
        <v>#N/A</v>
      </c>
      <c r="G95" s="12" t="e">
        <f aca="false">IF(B95="",NA(),IFERROR(INDEX($H$6:$H$17,MATCH(B95,$B$6:$B$17,0)),NA()))</f>
        <v>#N/A</v>
      </c>
    </row>
    <row r="97" customFormat="false" ht="33.75" hidden="false" customHeight="true" outlineLevel="0" collapsed="false">
      <c r="A97" s="6" t="s">
        <v>81</v>
      </c>
      <c r="B97" s="6"/>
      <c r="C97" s="6"/>
      <c r="D97" s="6" t="s">
        <v>82</v>
      </c>
      <c r="E97" s="6" t="s">
        <v>83</v>
      </c>
      <c r="F97" s="6"/>
      <c r="G97" s="6"/>
    </row>
    <row r="98" customFormat="false" ht="15" hidden="false" customHeight="false" outlineLevel="0" collapsed="false">
      <c r="A98" s="4" t="s">
        <v>64</v>
      </c>
      <c r="B98" s="4"/>
      <c r="C98" s="4"/>
      <c r="D98" s="12" t="n">
        <f aca="false">SUM($D$66:$D$95)</f>
        <v>92.0302752548165</v>
      </c>
      <c r="E98" s="20"/>
      <c r="F98" s="20"/>
      <c r="G98" s="20"/>
    </row>
    <row r="99" customFormat="false" ht="15" hidden="false" customHeight="false" outlineLevel="0" collapsed="false">
      <c r="A99" s="4" t="s">
        <v>66</v>
      </c>
      <c r="B99" s="4"/>
      <c r="C99" s="4"/>
      <c r="D99" s="11" t="n">
        <f aca="false">COUNT($D$66:$D$95)</f>
        <v>6</v>
      </c>
      <c r="E99" s="20"/>
      <c r="F99" s="20"/>
      <c r="G99" s="20"/>
    </row>
    <row r="100" customFormat="false" ht="15" hidden="false" customHeight="false" outlineLevel="0" collapsed="false">
      <c r="A100" s="4" t="s">
        <v>68</v>
      </c>
      <c r="B100" s="4"/>
      <c r="C100" s="4"/>
      <c r="D100" s="12" t="n">
        <f aca="false">IF(COUNT($D$66:$D$95)=0,"",MAX($D$66:$D$95))</f>
        <v>16.5302752548165</v>
      </c>
      <c r="E100" s="20" t="str">
        <f aca="false">IF(D100="","",INDEX($C$66:$C$95,MATCH(MAX($D$66:$D$95),$D$66:$D$95,0))&amp;" → "&amp;INDEX($B$66:$B$95,MATCH(MAX($D$66:$D$95),$D$66:$D$95,0)))</f>
        <v>Máquina 1 → Taller (puesto)</v>
      </c>
      <c r="F100" s="20"/>
      <c r="G100" s="20"/>
    </row>
    <row r="101" customFormat="false" ht="15" hidden="false" customHeight="false" outlineLevel="0" collapsed="false">
      <c r="A101" s="4" t="s">
        <v>84</v>
      </c>
      <c r="B101" s="4"/>
      <c r="C101" s="4"/>
      <c r="D101" s="11" t="n">
        <f aca="false">IF(MAX($E$66:$E$95)=0,"",MAX($E$66:$E$95))</f>
        <v>1</v>
      </c>
      <c r="E101" s="20" t="str">
        <f aca="false">IF(D101="","",INDEX($C$66:$C$95,MATCH(MAX($E$66:$E$95),$E$66:$E$95,0))&amp;" ↔ "&amp;INDEX($B$66:$B$95,MATCH(MAX($E$66:$E$95),$E$66:$E$95,0)))</f>
        <v>Taller (puesto) ↔ Depósito de repuestos</v>
      </c>
      <c r="F101" s="20"/>
      <c r="G101" s="20"/>
    </row>
    <row r="102" customFormat="false" ht="15" hidden="false" customHeight="false" outlineLevel="0" collapsed="false">
      <c r="A102" s="4" t="s">
        <v>85</v>
      </c>
      <c r="B102" s="4"/>
      <c r="C102" s="4"/>
      <c r="D102" s="11" t="n">
        <f aca="false">COUNT($D$66:$D$95)-SUMPRODUCT(($E$66:$E$95&gt;0)/($E$66:$E$95+($E$66:$E$95=0)))</f>
        <v>0</v>
      </c>
      <c r="E102" s="20"/>
      <c r="F102" s="20"/>
      <c r="G102" s="20"/>
    </row>
    <row r="103" customFormat="false" ht="15" hidden="false" customHeight="false" outlineLevel="0" collapsed="false">
      <c r="A103" s="4" t="s">
        <v>86</v>
      </c>
      <c r="B103" s="4"/>
      <c r="C103" s="4"/>
      <c r="D103" s="11" t="n">
        <f aca="false">SUMPRODUCT(($B$66:$B$95&lt;&gt;"")*ISNA(MATCH($B$66:$B$95,$B$6:$B$17,0)))</f>
        <v>0</v>
      </c>
      <c r="E103" s="20"/>
      <c r="F103" s="20"/>
      <c r="G103" s="20"/>
    </row>
    <row r="104" customFormat="false" ht="15" hidden="false" customHeight="false" outlineLevel="0" collapsed="false">
      <c r="A104" s="4" t="s">
        <v>87</v>
      </c>
      <c r="B104" s="4"/>
      <c r="C104" s="4"/>
      <c r="D104" s="9"/>
      <c r="E104" s="20"/>
      <c r="F104" s="20"/>
      <c r="G104" s="20"/>
    </row>
  </sheetData>
  <mergeCells count="28">
    <mergeCell ref="A54:C54"/>
    <mergeCell ref="E54:G54"/>
    <mergeCell ref="A55:C55"/>
    <mergeCell ref="E55:G55"/>
    <mergeCell ref="A56:C56"/>
    <mergeCell ref="E56:G56"/>
    <mergeCell ref="A57:C57"/>
    <mergeCell ref="E57:G57"/>
    <mergeCell ref="A58:C58"/>
    <mergeCell ref="E58:G58"/>
    <mergeCell ref="A59:C59"/>
    <mergeCell ref="E59:G59"/>
    <mergeCell ref="A60:C60"/>
    <mergeCell ref="E60:G60"/>
    <mergeCell ref="A98:C98"/>
    <mergeCell ref="E98:G98"/>
    <mergeCell ref="A99:C99"/>
    <mergeCell ref="E99:G99"/>
    <mergeCell ref="A100:C100"/>
    <mergeCell ref="E100:G100"/>
    <mergeCell ref="A101:C101"/>
    <mergeCell ref="E101:G101"/>
    <mergeCell ref="A102:C102"/>
    <mergeCell ref="E102:G102"/>
    <mergeCell ref="A103:C103"/>
    <mergeCell ref="E103:G103"/>
    <mergeCell ref="A104:C104"/>
    <mergeCell ref="E104:G104"/>
  </mergeCells>
  <conditionalFormatting sqref="F22:G51">
    <cfRule type="expression" priority="2" aboveAverage="0" equalAverage="0" bottom="0" percent="0" rank="0" text="" dxfId="0">
      <formula>ISERROR(F22)</formula>
    </cfRule>
  </conditionalFormatting>
  <conditionalFormatting sqref="B22:B51">
    <cfRule type="expression" priority="3" aboveAverage="0" equalAverage="0" bottom="0" percent="0" rank="0" text="" dxfId="1">
      <formula>AND(B22&lt;&gt;"",ISNA(MATCH(B22,$B$6:$B$17,0)))</formula>
    </cfRule>
  </conditionalFormatting>
  <conditionalFormatting sqref="F66:G95">
    <cfRule type="expression" priority="4" aboveAverage="0" equalAverage="0" bottom="0" percent="0" rank="0" text="" dxfId="0">
      <formula>ISERROR(F66)</formula>
    </cfRule>
  </conditionalFormatting>
  <conditionalFormatting sqref="B66:B95">
    <cfRule type="expression" priority="5" aboveAverage="0" equalAverage="0" bottom="0" percent="0" rank="0" text="" dxfId="1">
      <formula>AND(B66&lt;&gt;"",ISNA(MATCH(B66,$B$6:$B$17,0)))</formula>
    </cfRule>
  </conditionalFormatting>
  <dataValidations count="2">
    <dataValidation allowBlank="true" error="Elegí un área de la tabla del plano." errorStyle="stop" errorTitle="Área" operator="between" showDropDown="false" showErrorMessage="true" showInputMessage="false" sqref="B22:B51" type="list">
      <formula1>$B$6:$B$17</formula1>
      <formula2>0</formula2>
    </dataValidation>
    <dataValidation allowBlank="true" error="Elegí un área de la tabla del plano." errorStyle="stop" errorTitle="Área" operator="between" showDropDown="false" showErrorMessage="true" showInputMessage="false" sqref="B66:B95" type="list">
      <formula1>$B$6:$B$17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2026-09-21T21:04:16Z</dcterms:created>
  <dc:creator>openpyxl</dc:creator>
  <dc:description/>
  <dc:language>es-AR</dc:language>
  <cp:lastModifiedBy/>
  <dcterms:modified xsi:type="dcterms:W3CDTF">2026-09-21T21:04:16Z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