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charts/style2.xml" ContentType="application/vnd.ms-office.chartstyle+xml"/>
  <Override PartName="/xl/charts/chart1.xml" ContentType="application/vnd.openxmlformats-officedocument.drawingml.chart+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harts/colors2.xml" ContentType="application/vnd.ms-office.chartcolorstyle+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How to use" sheetId="1" state="visible" r:id="rId3"/>
    <sheet name="Flow Process Chart" sheetId="2" state="visible" r:id="rId4"/>
    <sheet name="Spaghetti"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<sst xmlns="http://schemas.openxmlformats.org/spreadsheetml/2006/main" count="139" uniqueCount="89">
  <si>
    <t xml:space="preserve">Flow process chart and spaghetti diagram</t>
  </si>
  <si>
    <t xml:space="preserve">How it works</t>
  </si>
  <si>
    <t xml:space="preserve">1. 'Flow Process Chart' sheet: follow a part, a form or a person and record each step with its symbol (operation, transport, inspection, delay or storage), its description, its time and the distance if it moves.</t>
  </si>
  <si>
    <t xml:space="preserve">2. Below, the spreadsheet summarizes, for each symbol, the number of events, the time and the distance, and what share of the time is operation. Whatever is not operation is a candidate for elimination.</t>
  </si>
  <si>
    <t xml:space="preserve">3. Enter the current method, improve the process and repeat with the proposed method to compare.</t>
  </si>
  <si>
    <t xml:space="preserve">4. 'Spaghetti' sheet, step 1: draw the floor plan of the area by entering one block per workstation, machine or section: where its left edge and bottom edge are, and how wide and how tall it is, in meters.</t>
  </si>
  <si>
    <t xml:space="preserve">5. 'Spaghetti' sheet, step 2: enter, in order, the areas that the person, the part or the cart visits during one full cycle (current route). The chart draws a straight line between the centers of the blocks: where many lines bunch up there is backtracking, crossings and unnecessary movement.</t>
  </si>
  <si>
    <t xml:space="preserve">6. The spreadsheet calculates the total distance, the longest leg and the leg that repeats the most. Then enter the proposed route (a different order, or the blocks in another location) and compare how much is saved. Line crossings are counted on the chart and entered by hand.</t>
  </si>
  <si>
    <t xml:space="preserve">Formulas</t>
  </si>
  <si>
    <t xml:space="preserve">The five symbols of the flow process chart: operation (circle), transport (arrow), inspection (square), delay (D) and storage (triangle).</t>
  </si>
  <si>
    <t xml:space="preserve">Distance of a leg = square root of ((x2 − x1)² + (y2 − y1)²), between the centers of the two blocks. It is a straight line: it approximates what is really walked, which is usually somewhat more.</t>
  </si>
  <si>
    <t xml:space="preserve">Times of the leg = number of times that pair of areas appears in the route, in either direction.</t>
  </si>
  <si>
    <t xml:space="preserve">Colors</t>
  </si>
  <si>
    <t xml:space="preserve">Yellow: cells to fill in. Gray: formulas, do not touch.</t>
  </si>
  <si>
    <t xml:space="preserve">Method source</t>
  </si>
  <si>
    <t xml:space="preserve">Niebel and Freivalds, 'Ingeniería Industrial: Métodos, estándares y diseño del trabajo', and Krick, 'Ingeniería de Métodos' (flow process chart); Arichabala Iglesias and Quito Pacheco (Universidad del Azuay) for the spaghetti diagram. The data entered is made up. See 'Flow process chart' and 'Spaghetti diagram' on LKaizeN.com.ar.</t>
  </si>
  <si>
    <t xml:space="preserve">The values entered are an example to show how it works: delete them and enter your own.</t>
  </si>
  <si>
    <t xml:space="preserve">Free spreadsheet from LKaizeN (LKaizeN.com.ar). Use it, adapt it and share it.</t>
  </si>
  <si>
    <t xml:space="preserve">Flow process chart (process flow diagram)</t>
  </si>
  <si>
    <t xml:space="preserve">Process or part followed</t>
  </si>
  <si>
    <t xml:space="preserve">Metal bracket (example)</t>
  </si>
  <si>
    <t xml:space="preserve">Method</t>
  </si>
  <si>
    <t xml:space="preserve">Current</t>
  </si>
  <si>
    <t xml:space="preserve">Analyst and date</t>
  </si>
  <si>
    <t xml:space="preserve">Analyst, 09/21/2026</t>
  </si>
  <si>
    <t xml:space="preserve">No.</t>
  </si>
  <si>
    <t xml:space="preserve">Activity</t>
  </si>
  <si>
    <t xml:space="preserve">Symbol</t>
  </si>
  <si>
    <t xml:space="preserve">Description</t>
  </si>
  <si>
    <t xml:space="preserve">Time (min)</t>
  </si>
  <si>
    <t xml:space="preserve">Distance (m)</t>
  </si>
  <si>
    <t xml:space="preserve">Operation</t>
  </si>
  <si>
    <t xml:space="preserve">Cut the bar to length</t>
  </si>
  <si>
    <t xml:space="preserve">Transport</t>
  </si>
  <si>
    <t xml:space="preserve">Take the parts to the welding station</t>
  </si>
  <si>
    <t xml:space="preserve">Delay</t>
  </si>
  <si>
    <t xml:space="preserve">Wait in the batch</t>
  </si>
  <si>
    <t xml:space="preserve">Weld the bracket</t>
  </si>
  <si>
    <t xml:space="preserve">Inspection</t>
  </si>
  <si>
    <t xml:space="preserve">Check the weld</t>
  </si>
  <si>
    <t xml:space="preserve">Take to painting</t>
  </si>
  <si>
    <t xml:space="preserve">Storage</t>
  </si>
  <si>
    <t xml:space="preserve">Store in the warehouse</t>
  </si>
  <si>
    <t xml:space="preserve">Summary by symbol</t>
  </si>
  <si>
    <t xml:space="preserve">Events</t>
  </si>
  <si>
    <t xml:space="preserve">Total</t>
  </si>
  <si>
    <t xml:space="preserve">Share of time in operations (the rest is transports, inspections, delays and storages)</t>
  </si>
  <si>
    <t xml:space="preserve">Spaghetti diagram</t>
  </si>
  <si>
    <t xml:space="preserve">Draw the floor plan with blocks (measurements in meters) and enter, in order, the areas that a person, a part or a cart visits during one cycle: the chart draws the lines between the blocks.</t>
  </si>
  <si>
    <t xml:space="preserve">1. Floor plan of the area: one block per workstation, machine or section (meters)</t>
  </si>
  <si>
    <t xml:space="preserve">Comparison of the two routes</t>
  </si>
  <si>
    <t xml:space="preserve">Chart helper data (do not touch)</t>
  </si>
  <si>
    <t xml:space="preserve">Area or workstation</t>
  </si>
  <si>
    <t xml:space="preserve">X: left edge (m)</t>
  </si>
  <si>
    <t xml:space="preserve">Y: bottom edge (m)</t>
  </si>
  <si>
    <t xml:space="preserve">Width (m)</t>
  </si>
  <si>
    <t xml:space="preserve">Height (m)</t>
  </si>
  <si>
    <t xml:space="preserve">Center X (m)</t>
  </si>
  <si>
    <t xml:space="preserve">Center Y (m)</t>
  </si>
  <si>
    <t xml:space="preserve">Metric</t>
  </si>
  <si>
    <t xml:space="preserve">Current route</t>
  </si>
  <si>
    <t xml:space="preserve">Proposed route</t>
  </si>
  <si>
    <t xml:space="preserve">Difference</t>
  </si>
  <si>
    <t xml:space="preserve">Workshop bench</t>
  </si>
  <si>
    <t xml:space="preserve">Total distance of the route (m)</t>
  </si>
  <si>
    <t xml:space="preserve">Spare parts store</t>
  </si>
  <si>
    <t xml:space="preserve">Legs traveled</t>
  </si>
  <si>
    <t xml:space="preserve">Tool crib</t>
  </si>
  <si>
    <t xml:space="preserve">Longest leg (m)</t>
  </si>
  <si>
    <t xml:space="preserve">Machine 1</t>
  </si>
  <si>
    <t xml:space="preserve">Repeated legs</t>
  </si>
  <si>
    <t xml:space="preserve">Machine 2</t>
  </si>
  <si>
    <t xml:space="preserve">Line crossings (by hand)</t>
  </si>
  <si>
    <t xml:space="preserve">Machine 3</t>
  </si>
  <si>
    <t xml:space="preserve">Reduction in distance traveled with the proposed method</t>
  </si>
  <si>
    <t xml:space="preserve">The chart adjusts its axes by itself. If the floor plan looks distorted, resize the chart so that it has the same proportion as the plan (width : height).</t>
  </si>
  <si>
    <t xml:space="preserve">2. Current route: the areas visited, in the real order of one full cycle</t>
  </si>
  <si>
    <t xml:space="preserve">Area visited (in order)</t>
  </si>
  <si>
    <t xml:space="preserve">Coming from</t>
  </si>
  <si>
    <t xml:space="preserve">Distance of the leg (m)</t>
  </si>
  <si>
    <t xml:space="preserve">Times this leg is made (round trip)</t>
  </si>
  <si>
    <t xml:space="preserve">Summary</t>
  </si>
  <si>
    <t xml:space="preserve">Value</t>
  </si>
  <si>
    <t xml:space="preserve">Detail</t>
  </si>
  <si>
    <t xml:space="preserve">Leg that repeats the most (times)</t>
  </si>
  <si>
    <t xml:space="preserve">Repeated legs (over a path already traveled, in either direction)</t>
  </si>
  <si>
    <t xml:space="preserve">Stops that are not on the floor plan</t>
  </si>
  <si>
    <t xml:space="preserve">Line crossings (counted on the chart)</t>
  </si>
  <si>
    <t xml:space="preserve">3. Proposed route: the same work in a different order (or with the blocks in another location)</t>
  </si>
</sst>
</file>

<file path=xl/styles.xml><?xml version="1.0" encoding="utf-8"?>
<styleSheet xmlns="http://schemas.openxmlformats.org/spreadsheetml/2006/main">
  <numFmts count="5">
    <numFmt numFmtId="164" formatCode="General"/>
    <numFmt numFmtId="165" formatCode="0.0"/>
    <numFmt numFmtId="166" formatCode="0"/>
    <numFmt numFmtId="167" formatCode="0.0%"/>
    <numFmt numFmtId="168" formatCode="0;\-0;;@"/>
  </numFmts>
  <fonts count="12">
    <font>
      <sz val="11"/>
      <color theme="1"/>
      <name val="Calibri"/>
      <family val="2"/>
      <charset val="1"/>
    </font>
    <font>
      <sz val="10"/>
      <name val="Arial"/>
      <family val="0"/>
    </font>
    <font>
      <sz val="10"/>
      <name val="Arial"/>
      <family val="0"/>
    </font>
    <font>
      <sz val="10"/>
      <name val="Arial"/>
      <family val="0"/>
    </font>
    <font>
      <b val="true"/>
      <sz val="14"/>
      <color rgb="FF0F172A"/>
      <name val="Cambria"/>
      <family val="0"/>
      <charset val="1"/>
    </font>
    <font>
      <b val="true"/>
      <sz val="11"/>
      <name val="Cambria"/>
      <family val="0"/>
      <charset val="1"/>
    </font>
    <font>
      <b val="true"/>
      <sz val="11"/>
      <color rgb="FFFFFFFF"/>
      <name val="Cambria"/>
      <family val="0"/>
      <charset val="1"/>
    </font>
    <font>
      <sz val="11"/>
      <color rgb="FF94A3B8"/>
      <name val="Cambria"/>
      <family val="0"/>
      <charset val="1"/>
    </font>
    <font>
      <i val="true"/>
      <sz val="11"/>
      <color rgb="FF64748B"/>
      <name val="Cambria"/>
      <family val="0"/>
      <charset val="1"/>
    </font>
    <font>
      <b val="true"/>
      <sz val="18"/>
      <color rgb="FF000000"/>
      <name val="Calibri"/>
      <family val="2"/>
    </font>
    <font>
      <sz val="10"/>
      <color rgb="FF000000"/>
      <name val="Calibri"/>
      <family val="2"/>
    </font>
    <font>
      <b val="true"/>
      <sz val="10"/>
      <color rgb="FF000000"/>
      <name val="Calibri"/>
      <family val="2"/>
    </font>
  </fonts>
  <fills count="5">
    <fill>
      <patternFill patternType="none"/>
    </fill>
    <fill>
      <patternFill patternType="gray125"/>
    </fill>
    <fill>
      <patternFill patternType="solid">
        <fgColor rgb="FFFEF9C3"/>
        <bgColor rgb="FFFFFF99"/>
      </patternFill>
    </fill>
    <fill>
      <patternFill patternType="solid">
        <fgColor rgb="FF1E293B"/>
        <bgColor rgb="FF0F172A"/>
      </patternFill>
    </fill>
    <fill>
      <patternFill patternType="solid">
        <fgColor rgb="FFE2E8F0"/>
        <bgColor rgb="FFD9D9D9"/>
      </patternFill>
    </fill>
  </fills>
  <borders count="2">
    <border diagonalUp="false" diagonalDown="false">
      <left/>
      <right/>
      <top/>
      <bottom/>
      <diagonal/>
    </border>
    <border diagonalUp="false" diagonalDown="false">
      <left style="thin">
        <color rgb="FFCBD5E1"/>
      </left>
      <right style="thin">
        <color rgb="FFCBD5E1"/>
      </right>
      <top style="thin">
        <color rgb="FFCBD5E1"/>
      </top>
      <bottom style="thin">
        <color rgb="FFCBD5E1"/>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top" textRotation="0" wrapText="true" indent="0" shrinkToFit="false"/>
      <protection locked="true" hidden="false"/>
    </xf>
    <xf numFmtId="164" fontId="0" fillId="0" borderId="0" xfId="0" applyFont="true" applyBorder="false" applyAlignment="true" applyProtection="true">
      <alignment horizontal="general" vertical="top" textRotation="0" wrapText="true" indent="0" shrinkToFit="false"/>
      <protection locked="true" hidden="false"/>
    </xf>
    <xf numFmtId="164" fontId="5" fillId="0" borderId="1" xfId="0" applyFont="true" applyBorder="true" applyAlignment="true" applyProtection="true">
      <alignment horizontal="general" vertical="bottom" textRotation="0" wrapText="false" indent="0" shrinkToFit="false"/>
      <protection locked="true" hidden="false"/>
    </xf>
    <xf numFmtId="164" fontId="0" fillId="2" borderId="1" xfId="0" applyFont="true" applyBorder="true" applyAlignment="true" applyProtection="true">
      <alignment horizontal="general" vertical="bottom" textRotation="0" wrapText="false" indent="0" shrinkToFit="false"/>
      <protection locked="true" hidden="false"/>
    </xf>
    <xf numFmtId="164" fontId="6" fillId="3" borderId="1" xfId="0" applyFont="true" applyBorder="true" applyAlignment="true" applyProtection="true">
      <alignment horizontal="center" vertical="center" textRotation="0" wrapText="true" indent="0" shrinkToFit="false"/>
      <protection locked="true" hidden="false"/>
    </xf>
    <xf numFmtId="164" fontId="0" fillId="4" borderId="1" xfId="0" applyFont="false" applyBorder="true" applyAlignment="true" applyProtection="true">
      <alignment horizontal="center" vertical="center" textRotation="0" wrapText="true" indent="0" shrinkToFit="false"/>
      <protection locked="true" hidden="false"/>
    </xf>
    <xf numFmtId="165" fontId="0" fillId="2" borderId="1" xfId="0" applyFont="false" applyBorder="true" applyAlignment="true" applyProtection="true">
      <alignment horizontal="general" vertical="bottom" textRotation="0" wrapText="false" indent="0" shrinkToFit="false"/>
      <protection locked="true" hidden="false"/>
    </xf>
    <xf numFmtId="166" fontId="0" fillId="2" borderId="1" xfId="0" applyFont="false" applyBorder="true" applyAlignment="true" applyProtection="true">
      <alignment horizontal="general" vertical="bottom" textRotation="0" wrapText="false" indent="0" shrinkToFit="false"/>
      <protection locked="true" hidden="false"/>
    </xf>
    <xf numFmtId="164" fontId="0" fillId="4" borderId="1" xfId="0" applyFont="true" applyBorder="true" applyAlignment="true" applyProtection="true">
      <alignment horizontal="general" vertical="bottom" textRotation="0" wrapText="false" indent="0" shrinkToFit="false"/>
      <protection locked="true" hidden="false"/>
    </xf>
    <xf numFmtId="166" fontId="0" fillId="4" borderId="1" xfId="0" applyFont="false" applyBorder="true" applyAlignment="true" applyProtection="true">
      <alignment horizontal="general" vertical="bottom" textRotation="0" wrapText="false" indent="0" shrinkToFit="false"/>
      <protection locked="true" hidden="false"/>
    </xf>
    <xf numFmtId="165" fontId="0" fillId="4" borderId="1" xfId="0" applyFont="false" applyBorder="true" applyAlignment="true" applyProtection="true">
      <alignment horizontal="general" vertical="bottom" textRotation="0" wrapText="false" indent="0" shrinkToFit="false"/>
      <protection locked="true" hidden="false"/>
    </xf>
    <xf numFmtId="166" fontId="5" fillId="4" borderId="1" xfId="0" applyFont="true" applyBorder="true" applyAlignment="true" applyProtection="true">
      <alignment horizontal="general" vertical="bottom" textRotation="0" wrapText="false" indent="0" shrinkToFit="false"/>
      <protection locked="true" hidden="false"/>
    </xf>
    <xf numFmtId="165" fontId="5" fillId="4" borderId="1" xfId="0" applyFont="true" applyBorder="true" applyAlignment="true" applyProtection="true">
      <alignment horizontal="general" vertical="bottom" textRotation="0" wrapText="false" indent="0" shrinkToFit="false"/>
      <protection locked="true" hidden="false"/>
    </xf>
    <xf numFmtId="167" fontId="5" fillId="4" borderId="1" xfId="0" applyFont="true" applyBorder="tru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5" fontId="7" fillId="4" borderId="1" xfId="0" applyFont="true" applyBorder="true" applyAlignment="true" applyProtection="true">
      <alignment horizontal="general" vertical="bottom" textRotation="0" wrapText="false" indent="0" shrinkToFit="false"/>
      <protection locked="true" hidden="false"/>
    </xf>
    <xf numFmtId="164" fontId="8" fillId="0" borderId="0" xfId="0" applyFont="true" applyBorder="false" applyAlignment="true" applyProtection="true">
      <alignment horizontal="general" vertical="bottom" textRotation="0" wrapText="false" indent="0" shrinkToFit="false"/>
      <protection locked="true" hidden="false"/>
    </xf>
    <xf numFmtId="168" fontId="0" fillId="4" borderId="1" xfId="0" applyFont="false" applyBorder="true" applyAlignment="true" applyProtection="true">
      <alignment horizontal="general" vertical="bottom" textRotation="0" wrapText="false" indent="0" shrinkToFit="false"/>
      <protection locked="true" hidden="false"/>
    </xf>
    <xf numFmtId="164" fontId="0" fillId="4" borderId="1" xfId="0" applyFont="false" applyBorder="tru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color rgb="FFE2E8F0"/>
      </font>
    </dxf>
    <dxf>
      <fill>
        <patternFill>
          <bgColor rgb="FFFCA5A5"/>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9D9D9"/>
      <rgbColor rgb="FF878787"/>
      <rgbColor rgb="FF9999FF"/>
      <rgbColor rgb="FF993366"/>
      <rgbColor rgb="FFFEF9C3"/>
      <rgbColor rgb="FFE2E8F0"/>
      <rgbColor rgb="FF660066"/>
      <rgbColor rgb="FFFF8080"/>
      <rgbColor rgb="FF0066CC"/>
      <rgbColor rgb="FFCBD5E1"/>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CA5A5"/>
      <rgbColor rgb="FFCC99FF"/>
      <rgbColor rgb="FFFFCC99"/>
      <rgbColor rgb="FF3366FF"/>
      <rgbColor rgb="FF33CCCC"/>
      <rgbColor rgb="FF99CC00"/>
      <rgbColor rgb="FFFFCC00"/>
      <rgbColor rgb="FFFF9900"/>
      <rgbColor rgb="8DEA580D"/>
      <rgbColor rgb="FF64748B"/>
      <rgbColor rgb="FF94A3B8"/>
      <rgbColor rgb="FF003366"/>
      <rgbColor rgb="FF339966"/>
      <rgbColor rgb="FF0F172A"/>
      <rgbColor rgb="FF333300"/>
      <rgbColor rgb="FF993300"/>
      <rgbColor rgb="FF993366"/>
      <rgbColor rgb="FF333399"/>
      <rgbColor rgb="FF1E293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charts/_rels/chart1.xml.rels><?xml version="1.0" encoding="UTF-8"?>
<Relationships xmlns="http://schemas.openxmlformats.org/package/2006/relationships"><Relationship Id="rId1" Type="http://schemas.microsoft.com/office/2011/relationships/chartStyle" Target="style1.xml"/><Relationship Id="rId2" Type="http://schemas.microsoft.com/office/2011/relationships/chartColorStyle" Target="colors1.xml"/>
</Relationships>
</file>

<file path=xl/charts/_rels/chart2.xml.rels><?xml version="1.0" encoding="UTF-8"?>
<Relationships xmlns="http://schemas.openxmlformats.org/package/2006/relationships"><Relationship Id="rId1" Type="http://schemas.microsoft.com/office/2011/relationships/chartStyle" Target="style2.xml"/><Relationship Id="rId2" Type="http://schemas.microsoft.com/office/2011/relationships/chartColorStyle" Target="colors2.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sz="1300" b="0" u="none" strike="noStrike">
                <a:uFillTx/>
                <a:latin typeface="Arial"/>
              </a:defRPr>
            </a:pPr>
            <a:r>
              <a:rPr sz="1800" b="1" u="none" strike="noStrike">
                <a:solidFill>
                  <a:srgbClr val="000000"/>
                </a:solidFill>
                <a:uFillTx/>
                <a:latin typeface="Calibri"/>
              </a:rPr>
              <a:t>Current route</a:t>
            </a:r>
          </a:p>
        </c:rich>
      </c:tx>
      <c:overlay val="0"/>
      <c:spPr>
        <a:noFill/>
        <a:ln w="0">
          <a:noFill/>
        </a:ln>
      </c:spPr>
    </c:title>
    <c:autoTitleDeleted val="0"/>
    <c:plotArea>
      <c:scatterChart>
        <c:scatterStyle val="lineMarker"/>
        <c:varyColors val="0"/>
        <c:ser>
          <c:idx val="0"/>
          <c:order val="0"/>
          <c:tx>
            <c:strRef>
              <c:f>Spaghetti!$B$6</c:f>
              <c:strCache>
                <c:ptCount val="1"/>
                <c:pt idx="0">
                  <c:v>Workshop bench</c:v>
                </c:pt>
              </c:strCache>
            </c:strRef>
          </c:tx>
          <c:spPr>
            <a:solidFill>
              <a:srgbClr val="64748B"/>
            </a:solidFill>
            <a:ln w="19080">
              <a:solidFill>
                <a:srgbClr val="64748B"/>
              </a:solidFill>
              <a:round/>
            </a:ln>
          </c:spPr>
          <c:marker>
            <c:symbol val="none"/>
          </c:marker>
          <c:dLbls>
            <c:txPr>
              <a:bodyPr wrap="none"/>
              <a:lstStyle/>
              <a:p>
                <a:pPr>
                  <a:defRPr sz="1000" b="0" u="none" strike="noStrike">
                    <a:solidFill>
                      <a:srgbClr val="000000"/>
                    </a:solidFill>
                    <a:uFillTx/>
                    <a:latin typeface="Arial"/>
                  </a:defRPr>
                </a:pPr>
              </a:p>
            </c:txPr>
            <c:dLblPos val="r"/>
            <c:showLegendKey val="0"/>
            <c:showVal val="0"/>
            <c:showCatName val="0"/>
            <c:showSerName val="0"/>
            <c:showPercent val="0"/>
            <c:separator> </c:separator>
            <c:extLst>
              <c:ext xmlns:c15="http://schemas.microsoft.com/office/drawing/2012/chart" uri="{CE6537A1-D6FC-4f65-9D91-7224C49458BB}">
                <c15:showLeaderLines val="1"/>
              </c:ext>
            </c:extLst>
          </c:dLbls>
          <c:xVal>
            <c:numRef>
              <c:f>Spaghetti!$AB$6:$AF$6</c:f>
              <c:numCache>
                <c:formatCode>0.0</c:formatCode>
                <c:ptCount val="5"/>
                <c:pt idx="0">
                  <c:v>0</c:v>
                </c:pt>
                <c:pt idx="1">
                  <c:v>10</c:v>
                </c:pt>
                <c:pt idx="2">
                  <c:v>10</c:v>
                </c:pt>
                <c:pt idx="3">
                  <c:v>0</c:v>
                </c:pt>
                <c:pt idx="4">
                  <c:v>0</c:v>
                </c:pt>
              </c:numCache>
            </c:numRef>
          </c:xVal>
          <c:yVal>
            <c:numRef>
              <c:f>Spaghetti!$AG$6:$AK$6</c:f>
              <c:numCache>
                <c:formatCode>0.0</c:formatCode>
                <c:ptCount val="5"/>
                <c:pt idx="0">
                  <c:v>0</c:v>
                </c:pt>
                <c:pt idx="1">
                  <c:v>0</c:v>
                </c:pt>
                <c:pt idx="2">
                  <c:v>6</c:v>
                </c:pt>
                <c:pt idx="3">
                  <c:v>6</c:v>
                </c:pt>
                <c:pt idx="4">
                  <c:v>0</c:v>
                </c:pt>
              </c:numCache>
            </c:numRef>
          </c:yVal>
          <c:smooth val="0"/>
        </c:ser>
        <c:ser>
          <c:idx val="1"/>
          <c:order val="1"/>
          <c:tx>
            <c:strRef>
              <c:f>Spaghetti!$B$7</c:f>
              <c:strCache>
                <c:ptCount val="1"/>
                <c:pt idx="0">
                  <c:v>Spare parts store</c:v>
                </c:pt>
              </c:strCache>
            </c:strRef>
          </c:tx>
          <c:spPr>
            <a:solidFill>
              <a:srgbClr val="64748B"/>
            </a:solidFill>
            <a:ln w="19080">
              <a:solidFill>
                <a:srgbClr val="64748B"/>
              </a:solidFill>
              <a:round/>
            </a:ln>
          </c:spPr>
          <c:marker>
            <c:symbol val="none"/>
          </c:marker>
          <c:dLbls>
            <c:txPr>
              <a:bodyPr wrap="none"/>
              <a:lstStyle/>
              <a:p>
                <a:pPr>
                  <a:defRPr sz="1000" b="0" u="none" strike="noStrike">
                    <a:solidFill>
                      <a:srgbClr val="000000"/>
                    </a:solidFill>
                    <a:uFillTx/>
                    <a:latin typeface="Arial"/>
                  </a:defRPr>
                </a:pPr>
              </a:p>
            </c:txPr>
            <c:dLblPos val="r"/>
            <c:showLegendKey val="0"/>
            <c:showVal val="0"/>
            <c:showCatName val="0"/>
            <c:showSerName val="0"/>
            <c:showPercent val="0"/>
            <c:separator> </c:separator>
            <c:extLst>
              <c:ext xmlns:c15="http://schemas.microsoft.com/office/drawing/2012/chart" uri="{CE6537A1-D6FC-4f65-9D91-7224C49458BB}">
                <c15:showLeaderLines val="1"/>
              </c:ext>
            </c:extLst>
          </c:dLbls>
          <c:xVal>
            <c:numRef>
              <c:f>Spaghetti!$AB$7:$AF$7</c:f>
              <c:numCache>
                <c:formatCode>0.0</c:formatCode>
                <c:ptCount val="5"/>
                <c:pt idx="0">
                  <c:v>16</c:v>
                </c:pt>
                <c:pt idx="1">
                  <c:v>24</c:v>
                </c:pt>
                <c:pt idx="2">
                  <c:v>24</c:v>
                </c:pt>
                <c:pt idx="3">
                  <c:v>16</c:v>
                </c:pt>
                <c:pt idx="4">
                  <c:v>16</c:v>
                </c:pt>
              </c:numCache>
            </c:numRef>
          </c:xVal>
          <c:yVal>
            <c:numRef>
              <c:f>Spaghetti!$AG$7:$AK$7</c:f>
              <c:numCache>
                <c:formatCode>0.0</c:formatCode>
                <c:ptCount val="5"/>
                <c:pt idx="0">
                  <c:v>0</c:v>
                </c:pt>
                <c:pt idx="1">
                  <c:v>0</c:v>
                </c:pt>
                <c:pt idx="2">
                  <c:v>6</c:v>
                </c:pt>
                <c:pt idx="3">
                  <c:v>6</c:v>
                </c:pt>
                <c:pt idx="4">
                  <c:v>0</c:v>
                </c:pt>
              </c:numCache>
            </c:numRef>
          </c:yVal>
          <c:smooth val="0"/>
        </c:ser>
        <c:ser>
          <c:idx val="2"/>
          <c:order val="2"/>
          <c:tx>
            <c:strRef>
              <c:f>Spaghetti!$B$8</c:f>
              <c:strCache>
                <c:ptCount val="1"/>
                <c:pt idx="0">
                  <c:v>Tool crib</c:v>
                </c:pt>
              </c:strCache>
            </c:strRef>
          </c:tx>
          <c:spPr>
            <a:solidFill>
              <a:srgbClr val="64748B"/>
            </a:solidFill>
            <a:ln w="19080">
              <a:solidFill>
                <a:srgbClr val="64748B"/>
              </a:solidFill>
              <a:round/>
            </a:ln>
          </c:spPr>
          <c:marker>
            <c:symbol val="none"/>
          </c:marker>
          <c:dLbls>
            <c:txPr>
              <a:bodyPr wrap="none"/>
              <a:lstStyle/>
              <a:p>
                <a:pPr>
                  <a:defRPr sz="1000" b="0" u="none" strike="noStrike">
                    <a:solidFill>
                      <a:srgbClr val="000000"/>
                    </a:solidFill>
                    <a:uFillTx/>
                    <a:latin typeface="Arial"/>
                  </a:defRPr>
                </a:pPr>
              </a:p>
            </c:txPr>
            <c:dLblPos val="r"/>
            <c:showLegendKey val="0"/>
            <c:showVal val="0"/>
            <c:showCatName val="0"/>
            <c:showSerName val="0"/>
            <c:showPercent val="0"/>
            <c:separator> </c:separator>
            <c:extLst>
              <c:ext xmlns:c15="http://schemas.microsoft.com/office/drawing/2012/chart" uri="{CE6537A1-D6FC-4f65-9D91-7224C49458BB}">
                <c15:showLeaderLines val="1"/>
              </c:ext>
            </c:extLst>
          </c:dLbls>
          <c:xVal>
            <c:numRef>
              <c:f>Spaghetti!$AB$8:$AF$8</c:f>
              <c:numCache>
                <c:formatCode>0.0</c:formatCode>
                <c:ptCount val="5"/>
                <c:pt idx="0">
                  <c:v>30</c:v>
                </c:pt>
                <c:pt idx="1">
                  <c:v>38</c:v>
                </c:pt>
                <c:pt idx="2">
                  <c:v>38</c:v>
                </c:pt>
                <c:pt idx="3">
                  <c:v>30</c:v>
                </c:pt>
                <c:pt idx="4">
                  <c:v>30</c:v>
                </c:pt>
              </c:numCache>
            </c:numRef>
          </c:xVal>
          <c:yVal>
            <c:numRef>
              <c:f>Spaghetti!$AG$8:$AK$8</c:f>
              <c:numCache>
                <c:formatCode>0.0</c:formatCode>
                <c:ptCount val="5"/>
                <c:pt idx="0">
                  <c:v>0</c:v>
                </c:pt>
                <c:pt idx="1">
                  <c:v>0</c:v>
                </c:pt>
                <c:pt idx="2">
                  <c:v>6</c:v>
                </c:pt>
                <c:pt idx="3">
                  <c:v>6</c:v>
                </c:pt>
                <c:pt idx="4">
                  <c:v>0</c:v>
                </c:pt>
              </c:numCache>
            </c:numRef>
          </c:yVal>
          <c:smooth val="0"/>
        </c:ser>
        <c:ser>
          <c:idx val="3"/>
          <c:order val="3"/>
          <c:tx>
            <c:strRef>
              <c:f>Spaghetti!$B$9</c:f>
              <c:strCache>
                <c:ptCount val="1"/>
                <c:pt idx="0">
                  <c:v>Machine 1</c:v>
                </c:pt>
              </c:strCache>
            </c:strRef>
          </c:tx>
          <c:spPr>
            <a:solidFill>
              <a:srgbClr val="64748B"/>
            </a:solidFill>
            <a:ln w="19080">
              <a:solidFill>
                <a:srgbClr val="64748B"/>
              </a:solidFill>
              <a:round/>
            </a:ln>
          </c:spPr>
          <c:marker>
            <c:symbol val="none"/>
          </c:marker>
          <c:dLbls>
            <c:txPr>
              <a:bodyPr wrap="none"/>
              <a:lstStyle/>
              <a:p>
                <a:pPr>
                  <a:defRPr sz="1000" b="0" u="none" strike="noStrike">
                    <a:solidFill>
                      <a:srgbClr val="000000"/>
                    </a:solidFill>
                    <a:uFillTx/>
                    <a:latin typeface="Arial"/>
                  </a:defRPr>
                </a:pPr>
              </a:p>
            </c:txPr>
            <c:dLblPos val="r"/>
            <c:showLegendKey val="0"/>
            <c:showVal val="0"/>
            <c:showCatName val="0"/>
            <c:showSerName val="0"/>
            <c:showPercent val="0"/>
            <c:separator> </c:separator>
            <c:extLst>
              <c:ext xmlns:c15="http://schemas.microsoft.com/office/drawing/2012/chart" uri="{CE6537A1-D6FC-4f65-9D91-7224C49458BB}">
                <c15:showLeaderLines val="1"/>
              </c:ext>
            </c:extLst>
          </c:dLbls>
          <c:xVal>
            <c:numRef>
              <c:f>Spaghetti!$AB$9:$AF$9</c:f>
              <c:numCache>
                <c:formatCode>0.0</c:formatCode>
                <c:ptCount val="5"/>
                <c:pt idx="0">
                  <c:v>0</c:v>
                </c:pt>
                <c:pt idx="1">
                  <c:v>8</c:v>
                </c:pt>
                <c:pt idx="2">
                  <c:v>8</c:v>
                </c:pt>
                <c:pt idx="3">
                  <c:v>0</c:v>
                </c:pt>
                <c:pt idx="4">
                  <c:v>0</c:v>
                </c:pt>
              </c:numCache>
            </c:numRef>
          </c:xVal>
          <c:yVal>
            <c:numRef>
              <c:f>Spaghetti!$AG$9:$AK$9</c:f>
              <c:numCache>
                <c:formatCode>0.0</c:formatCode>
                <c:ptCount val="5"/>
                <c:pt idx="0">
                  <c:v>16</c:v>
                </c:pt>
                <c:pt idx="1">
                  <c:v>16</c:v>
                </c:pt>
                <c:pt idx="2">
                  <c:v>23</c:v>
                </c:pt>
                <c:pt idx="3">
                  <c:v>23</c:v>
                </c:pt>
                <c:pt idx="4">
                  <c:v>16</c:v>
                </c:pt>
              </c:numCache>
            </c:numRef>
          </c:yVal>
          <c:smooth val="0"/>
        </c:ser>
        <c:ser>
          <c:idx val="4"/>
          <c:order val="4"/>
          <c:tx>
            <c:strRef>
              <c:f>Spaghetti!$B$10</c:f>
              <c:strCache>
                <c:ptCount val="1"/>
                <c:pt idx="0">
                  <c:v>Machine 2</c:v>
                </c:pt>
              </c:strCache>
            </c:strRef>
          </c:tx>
          <c:spPr>
            <a:solidFill>
              <a:srgbClr val="64748B"/>
            </a:solidFill>
            <a:ln w="19080">
              <a:solidFill>
                <a:srgbClr val="64748B"/>
              </a:solidFill>
              <a:round/>
            </a:ln>
          </c:spPr>
          <c:marker>
            <c:symbol val="none"/>
          </c:marker>
          <c:dLbls>
            <c:txPr>
              <a:bodyPr wrap="none"/>
              <a:lstStyle/>
              <a:p>
                <a:pPr>
                  <a:defRPr sz="1000" b="0" u="none" strike="noStrike">
                    <a:solidFill>
                      <a:srgbClr val="000000"/>
                    </a:solidFill>
                    <a:uFillTx/>
                    <a:latin typeface="Arial"/>
                  </a:defRPr>
                </a:pPr>
              </a:p>
            </c:txPr>
            <c:dLblPos val="r"/>
            <c:showLegendKey val="0"/>
            <c:showVal val="0"/>
            <c:showCatName val="0"/>
            <c:showSerName val="0"/>
            <c:showPercent val="0"/>
            <c:separator> </c:separator>
            <c:extLst>
              <c:ext xmlns:c15="http://schemas.microsoft.com/office/drawing/2012/chart" uri="{CE6537A1-D6FC-4f65-9D91-7224C49458BB}">
                <c15:showLeaderLines val="1"/>
              </c:ext>
            </c:extLst>
          </c:dLbls>
          <c:xVal>
            <c:numRef>
              <c:f>Spaghetti!$AB$10:$AF$10</c:f>
              <c:numCache>
                <c:formatCode>0.0</c:formatCode>
                <c:ptCount val="5"/>
                <c:pt idx="0">
                  <c:v>16</c:v>
                </c:pt>
                <c:pt idx="1">
                  <c:v>24</c:v>
                </c:pt>
                <c:pt idx="2">
                  <c:v>24</c:v>
                </c:pt>
                <c:pt idx="3">
                  <c:v>16</c:v>
                </c:pt>
                <c:pt idx="4">
                  <c:v>16</c:v>
                </c:pt>
              </c:numCache>
            </c:numRef>
          </c:xVal>
          <c:yVal>
            <c:numRef>
              <c:f>Spaghetti!$AG$10:$AK$10</c:f>
              <c:numCache>
                <c:formatCode>0.0</c:formatCode>
                <c:ptCount val="5"/>
                <c:pt idx="0">
                  <c:v>16</c:v>
                </c:pt>
                <c:pt idx="1">
                  <c:v>16</c:v>
                </c:pt>
                <c:pt idx="2">
                  <c:v>23</c:v>
                </c:pt>
                <c:pt idx="3">
                  <c:v>23</c:v>
                </c:pt>
                <c:pt idx="4">
                  <c:v>16</c:v>
                </c:pt>
              </c:numCache>
            </c:numRef>
          </c:yVal>
          <c:smooth val="0"/>
        </c:ser>
        <c:ser>
          <c:idx val="5"/>
          <c:order val="5"/>
          <c:tx>
            <c:strRef>
              <c:f>Spaghetti!$B$11</c:f>
              <c:strCache>
                <c:ptCount val="1"/>
                <c:pt idx="0">
                  <c:v>Machine 3</c:v>
                </c:pt>
              </c:strCache>
            </c:strRef>
          </c:tx>
          <c:spPr>
            <a:solidFill>
              <a:srgbClr val="64748B"/>
            </a:solidFill>
            <a:ln w="19080">
              <a:solidFill>
                <a:srgbClr val="64748B"/>
              </a:solidFill>
              <a:round/>
            </a:ln>
          </c:spPr>
          <c:marker>
            <c:symbol val="none"/>
          </c:marker>
          <c:dLbls>
            <c:txPr>
              <a:bodyPr wrap="none"/>
              <a:lstStyle/>
              <a:p>
                <a:pPr>
                  <a:defRPr sz="1000" b="0" u="none" strike="noStrike">
                    <a:solidFill>
                      <a:srgbClr val="000000"/>
                    </a:solidFill>
                    <a:uFillTx/>
                    <a:latin typeface="Arial"/>
                  </a:defRPr>
                </a:pPr>
              </a:p>
            </c:txPr>
            <c:dLblPos val="r"/>
            <c:showLegendKey val="0"/>
            <c:showVal val="0"/>
            <c:showCatName val="0"/>
            <c:showSerName val="0"/>
            <c:showPercent val="0"/>
            <c:separator> </c:separator>
            <c:extLst>
              <c:ext xmlns:c15="http://schemas.microsoft.com/office/drawing/2012/chart" uri="{CE6537A1-D6FC-4f65-9D91-7224C49458BB}">
                <c15:showLeaderLines val="1"/>
              </c:ext>
            </c:extLst>
          </c:dLbls>
          <c:xVal>
            <c:numRef>
              <c:f>Spaghetti!$AB$11:$AF$11</c:f>
              <c:numCache>
                <c:formatCode>0.0</c:formatCode>
                <c:ptCount val="5"/>
                <c:pt idx="0">
                  <c:v>30</c:v>
                </c:pt>
                <c:pt idx="1">
                  <c:v>38</c:v>
                </c:pt>
                <c:pt idx="2">
                  <c:v>38</c:v>
                </c:pt>
                <c:pt idx="3">
                  <c:v>30</c:v>
                </c:pt>
                <c:pt idx="4">
                  <c:v>30</c:v>
                </c:pt>
              </c:numCache>
            </c:numRef>
          </c:xVal>
          <c:yVal>
            <c:numRef>
              <c:f>Spaghetti!$AG$11:$AK$11</c:f>
              <c:numCache>
                <c:formatCode>0.0</c:formatCode>
                <c:ptCount val="5"/>
                <c:pt idx="0">
                  <c:v>16</c:v>
                </c:pt>
                <c:pt idx="1">
                  <c:v>16</c:v>
                </c:pt>
                <c:pt idx="2">
                  <c:v>23</c:v>
                </c:pt>
                <c:pt idx="3">
                  <c:v>23</c:v>
                </c:pt>
                <c:pt idx="4">
                  <c:v>16</c:v>
                </c:pt>
              </c:numCache>
            </c:numRef>
          </c:yVal>
          <c:smooth val="0"/>
        </c:ser>
        <c:ser>
          <c:idx val="6"/>
          <c:order val="6"/>
          <c:tx>
            <c:strRef>
              <c:f>Spaghetti!$B$12</c:f>
              <c:strCache>
                <c:ptCount val="1"/>
                <c:pt idx="0">
                  <c:v/>
                </c:pt>
              </c:strCache>
            </c:strRef>
          </c:tx>
          <c:spPr>
            <a:solidFill>
              <a:srgbClr val="64748B"/>
            </a:solidFill>
            <a:ln w="19080">
              <a:solidFill>
                <a:srgbClr val="64748B"/>
              </a:solidFill>
              <a:round/>
            </a:ln>
          </c:spPr>
          <c:marker>
            <c:symbol val="none"/>
          </c:marker>
          <c:dLbls>
            <c:txPr>
              <a:bodyPr wrap="none"/>
              <a:lstStyle/>
              <a:p>
                <a:pPr>
                  <a:defRPr sz="1000" b="0" u="none" strike="noStrike">
                    <a:solidFill>
                      <a:srgbClr val="000000"/>
                    </a:solidFill>
                    <a:uFillTx/>
                    <a:latin typeface="Arial"/>
                  </a:defRPr>
                </a:pPr>
              </a:p>
            </c:txPr>
            <c:dLblPos val="r"/>
            <c:showLegendKey val="0"/>
            <c:showVal val="0"/>
            <c:showCatName val="0"/>
            <c:showSerName val="0"/>
            <c:showPercent val="0"/>
            <c:separator> </c:separator>
            <c:extLst>
              <c:ext xmlns:c15="http://schemas.microsoft.com/office/drawing/2012/chart" uri="{CE6537A1-D6FC-4f65-9D91-7224C49458BB}">
                <c15:showLeaderLines val="1"/>
              </c:ext>
            </c:extLst>
          </c:dLbls>
          <c:xVal>
            <c:numRef>
              <c:f>Spaghetti!$AB$12:$AF$12</c:f>
              <c:numCache>
                <c:formatCode>0.0</c:formatCode>
                <c:ptCount val="5"/>
              </c:numCache>
            </c:numRef>
          </c:xVal>
          <c:yVal>
            <c:numRef>
              <c:f>Spaghetti!$AG$12:$AK$12</c:f>
              <c:numCache>
                <c:formatCode>0.0</c:formatCode>
                <c:ptCount val="5"/>
              </c:numCache>
            </c:numRef>
          </c:yVal>
          <c:smooth val="0"/>
        </c:ser>
        <c:ser>
          <c:idx val="7"/>
          <c:order val="7"/>
          <c:tx>
            <c:strRef>
              <c:f>Spaghetti!$B$13</c:f>
              <c:strCache>
                <c:ptCount val="1"/>
                <c:pt idx="0">
                  <c:v/>
                </c:pt>
              </c:strCache>
            </c:strRef>
          </c:tx>
          <c:spPr>
            <a:solidFill>
              <a:srgbClr val="64748B"/>
            </a:solidFill>
            <a:ln w="19080">
              <a:solidFill>
                <a:srgbClr val="64748B"/>
              </a:solidFill>
              <a:round/>
            </a:ln>
          </c:spPr>
          <c:marker>
            <c:symbol val="none"/>
          </c:marker>
          <c:dLbls>
            <c:txPr>
              <a:bodyPr wrap="none"/>
              <a:lstStyle/>
              <a:p>
                <a:pPr>
                  <a:defRPr sz="1000" b="0" u="none" strike="noStrike">
                    <a:solidFill>
                      <a:srgbClr val="000000"/>
                    </a:solidFill>
                    <a:uFillTx/>
                    <a:latin typeface="Arial"/>
                  </a:defRPr>
                </a:pPr>
              </a:p>
            </c:txPr>
            <c:dLblPos val="r"/>
            <c:showLegendKey val="0"/>
            <c:showVal val="0"/>
            <c:showCatName val="0"/>
            <c:showSerName val="0"/>
            <c:showPercent val="0"/>
            <c:separator> </c:separator>
            <c:extLst>
              <c:ext xmlns:c15="http://schemas.microsoft.com/office/drawing/2012/chart" uri="{CE6537A1-D6FC-4f65-9D91-7224C49458BB}">
                <c15:showLeaderLines val="1"/>
              </c:ext>
            </c:extLst>
          </c:dLbls>
          <c:xVal>
            <c:numRef>
              <c:f>Spaghetti!$AB$13:$AF$13</c:f>
              <c:numCache>
                <c:formatCode>0.0</c:formatCode>
                <c:ptCount val="5"/>
              </c:numCache>
            </c:numRef>
          </c:xVal>
          <c:yVal>
            <c:numRef>
              <c:f>Spaghetti!$AG$13:$AK$13</c:f>
              <c:numCache>
                <c:formatCode>0.0</c:formatCode>
                <c:ptCount val="5"/>
              </c:numCache>
            </c:numRef>
          </c:yVal>
          <c:smooth val="0"/>
        </c:ser>
        <c:ser>
          <c:idx val="8"/>
          <c:order val="8"/>
          <c:tx>
            <c:strRef>
              <c:f>Spaghetti!$B$14</c:f>
              <c:strCache>
                <c:ptCount val="1"/>
                <c:pt idx="0">
                  <c:v/>
                </c:pt>
              </c:strCache>
            </c:strRef>
          </c:tx>
          <c:spPr>
            <a:solidFill>
              <a:srgbClr val="64748B"/>
            </a:solidFill>
            <a:ln w="19080">
              <a:solidFill>
                <a:srgbClr val="64748B"/>
              </a:solidFill>
              <a:round/>
            </a:ln>
          </c:spPr>
          <c:marker>
            <c:symbol val="none"/>
          </c:marker>
          <c:dLbls>
            <c:txPr>
              <a:bodyPr wrap="none"/>
              <a:lstStyle/>
              <a:p>
                <a:pPr>
                  <a:defRPr sz="1000" b="0" u="none" strike="noStrike">
                    <a:solidFill>
                      <a:srgbClr val="000000"/>
                    </a:solidFill>
                    <a:uFillTx/>
                    <a:latin typeface="Arial"/>
                  </a:defRPr>
                </a:pPr>
              </a:p>
            </c:txPr>
            <c:dLblPos val="r"/>
            <c:showLegendKey val="0"/>
            <c:showVal val="0"/>
            <c:showCatName val="0"/>
            <c:showSerName val="0"/>
            <c:showPercent val="0"/>
            <c:separator> </c:separator>
            <c:extLst>
              <c:ext xmlns:c15="http://schemas.microsoft.com/office/drawing/2012/chart" uri="{CE6537A1-D6FC-4f65-9D91-7224C49458BB}">
                <c15:showLeaderLines val="1"/>
              </c:ext>
            </c:extLst>
          </c:dLbls>
          <c:xVal>
            <c:numRef>
              <c:f>Spaghetti!$AB$14:$AF$14</c:f>
              <c:numCache>
                <c:formatCode>0.0</c:formatCode>
                <c:ptCount val="5"/>
              </c:numCache>
            </c:numRef>
          </c:xVal>
          <c:yVal>
            <c:numRef>
              <c:f>Spaghetti!$AG$14:$AK$14</c:f>
              <c:numCache>
                <c:formatCode>0.0</c:formatCode>
                <c:ptCount val="5"/>
              </c:numCache>
            </c:numRef>
          </c:yVal>
          <c:smooth val="0"/>
        </c:ser>
        <c:ser>
          <c:idx val="9"/>
          <c:order val="9"/>
          <c:tx>
            <c:strRef>
              <c:f>Spaghetti!$B$15</c:f>
              <c:strCache>
                <c:ptCount val="1"/>
                <c:pt idx="0">
                  <c:v/>
                </c:pt>
              </c:strCache>
            </c:strRef>
          </c:tx>
          <c:spPr>
            <a:solidFill>
              <a:srgbClr val="64748B"/>
            </a:solidFill>
            <a:ln w="19080">
              <a:solidFill>
                <a:srgbClr val="64748B"/>
              </a:solidFill>
              <a:round/>
            </a:ln>
          </c:spPr>
          <c:marker>
            <c:symbol val="none"/>
          </c:marker>
          <c:dLbls>
            <c:txPr>
              <a:bodyPr wrap="none"/>
              <a:lstStyle/>
              <a:p>
                <a:pPr>
                  <a:defRPr sz="1000" b="0" u="none" strike="noStrike">
                    <a:solidFill>
                      <a:srgbClr val="000000"/>
                    </a:solidFill>
                    <a:uFillTx/>
                    <a:latin typeface="Arial"/>
                  </a:defRPr>
                </a:pPr>
              </a:p>
            </c:txPr>
            <c:dLblPos val="r"/>
            <c:showLegendKey val="0"/>
            <c:showVal val="0"/>
            <c:showCatName val="0"/>
            <c:showSerName val="0"/>
            <c:showPercent val="0"/>
            <c:separator> </c:separator>
            <c:extLst>
              <c:ext xmlns:c15="http://schemas.microsoft.com/office/drawing/2012/chart" uri="{CE6537A1-D6FC-4f65-9D91-7224C49458BB}">
                <c15:showLeaderLines val="1"/>
              </c:ext>
            </c:extLst>
          </c:dLbls>
          <c:xVal>
            <c:numRef>
              <c:f>Spaghetti!$AB$15:$AF$15</c:f>
              <c:numCache>
                <c:formatCode>0.0</c:formatCode>
                <c:ptCount val="5"/>
              </c:numCache>
            </c:numRef>
          </c:xVal>
          <c:yVal>
            <c:numRef>
              <c:f>Spaghetti!$AG$15:$AK$15</c:f>
              <c:numCache>
                <c:formatCode>0.0</c:formatCode>
                <c:ptCount val="5"/>
              </c:numCache>
            </c:numRef>
          </c:yVal>
          <c:smooth val="0"/>
        </c:ser>
        <c:ser>
          <c:idx val="10"/>
          <c:order val="10"/>
          <c:tx>
            <c:strRef>
              <c:f>Spaghetti!$B$16</c:f>
              <c:strCache>
                <c:ptCount val="1"/>
                <c:pt idx="0">
                  <c:v/>
                </c:pt>
              </c:strCache>
            </c:strRef>
          </c:tx>
          <c:spPr>
            <a:solidFill>
              <a:srgbClr val="64748B"/>
            </a:solidFill>
            <a:ln w="19080">
              <a:solidFill>
                <a:srgbClr val="64748B"/>
              </a:solidFill>
              <a:round/>
            </a:ln>
          </c:spPr>
          <c:marker>
            <c:symbol val="none"/>
          </c:marker>
          <c:dLbls>
            <c:txPr>
              <a:bodyPr wrap="none"/>
              <a:lstStyle/>
              <a:p>
                <a:pPr>
                  <a:defRPr sz="1000" b="0" u="none" strike="noStrike">
                    <a:solidFill>
                      <a:srgbClr val="000000"/>
                    </a:solidFill>
                    <a:uFillTx/>
                    <a:latin typeface="Arial"/>
                  </a:defRPr>
                </a:pPr>
              </a:p>
            </c:txPr>
            <c:dLblPos val="r"/>
            <c:showLegendKey val="0"/>
            <c:showVal val="0"/>
            <c:showCatName val="0"/>
            <c:showSerName val="0"/>
            <c:showPercent val="0"/>
            <c:separator> </c:separator>
            <c:extLst>
              <c:ext xmlns:c15="http://schemas.microsoft.com/office/drawing/2012/chart" uri="{CE6537A1-D6FC-4f65-9D91-7224C49458BB}">
                <c15:showLeaderLines val="1"/>
              </c:ext>
            </c:extLst>
          </c:dLbls>
          <c:xVal>
            <c:numRef>
              <c:f>Spaghetti!$AB$16:$AF$16</c:f>
              <c:numCache>
                <c:formatCode>0.0</c:formatCode>
                <c:ptCount val="5"/>
              </c:numCache>
            </c:numRef>
          </c:xVal>
          <c:yVal>
            <c:numRef>
              <c:f>Spaghetti!$AG$16:$AK$16</c:f>
              <c:numCache>
                <c:formatCode>0.0</c:formatCode>
                <c:ptCount val="5"/>
              </c:numCache>
            </c:numRef>
          </c:yVal>
          <c:smooth val="0"/>
        </c:ser>
        <c:ser>
          <c:idx val="11"/>
          <c:order val="11"/>
          <c:tx>
            <c:strRef>
              <c:f>Spaghetti!$B$17</c:f>
              <c:strCache>
                <c:ptCount val="1"/>
                <c:pt idx="0">
                  <c:v/>
                </c:pt>
              </c:strCache>
            </c:strRef>
          </c:tx>
          <c:spPr>
            <a:solidFill>
              <a:srgbClr val="64748B"/>
            </a:solidFill>
            <a:ln w="19080">
              <a:solidFill>
                <a:srgbClr val="64748B"/>
              </a:solidFill>
              <a:round/>
            </a:ln>
          </c:spPr>
          <c:marker>
            <c:symbol val="none"/>
          </c:marker>
          <c:dLbls>
            <c:txPr>
              <a:bodyPr wrap="none"/>
              <a:lstStyle/>
              <a:p>
                <a:pPr>
                  <a:defRPr sz="1000" b="0" u="none" strike="noStrike">
                    <a:solidFill>
                      <a:srgbClr val="000000"/>
                    </a:solidFill>
                    <a:uFillTx/>
                    <a:latin typeface="Arial"/>
                  </a:defRPr>
                </a:pPr>
              </a:p>
            </c:txPr>
            <c:dLblPos val="r"/>
            <c:showLegendKey val="0"/>
            <c:showVal val="0"/>
            <c:showCatName val="0"/>
            <c:showSerName val="0"/>
            <c:showPercent val="0"/>
            <c:separator> </c:separator>
            <c:extLst>
              <c:ext xmlns:c15="http://schemas.microsoft.com/office/drawing/2012/chart" uri="{CE6537A1-D6FC-4f65-9D91-7224C49458BB}">
                <c15:showLeaderLines val="1"/>
              </c:ext>
            </c:extLst>
          </c:dLbls>
          <c:xVal>
            <c:numRef>
              <c:f>Spaghetti!$AB$17:$AF$17</c:f>
              <c:numCache>
                <c:formatCode>0.0</c:formatCode>
                <c:ptCount val="5"/>
              </c:numCache>
            </c:numRef>
          </c:xVal>
          <c:yVal>
            <c:numRef>
              <c:f>Spaghetti!$AG$17:$AK$17</c:f>
              <c:numCache>
                <c:formatCode>0.0</c:formatCode>
                <c:ptCount val="5"/>
              </c:numCache>
            </c:numRef>
          </c:yVal>
          <c:smooth val="0"/>
        </c:ser>
        <c:ser>
          <c:idx val="12"/>
          <c:order val="12"/>
          <c:tx>
            <c:strRef>
              <c:f>Spaghetti!$B$6</c:f>
              <c:strCache>
                <c:ptCount val="1"/>
                <c:pt idx="0">
                  <c:v>Workshop bench</c:v>
                </c:pt>
              </c:strCache>
            </c:strRef>
          </c:tx>
          <c:spPr>
            <a:solidFill>
              <a:srgbClr val="99CCFF"/>
            </a:solidFill>
            <a:ln w="12600">
              <a:noFill/>
            </a:ln>
          </c:spPr>
          <c:marker>
            <c:symbol val="none"/>
          </c:marker>
          <c:dLbls>
            <c:txPr>
              <a:bodyPr wrap="square"/>
              <a:lstStyle/>
              <a:p>
                <a:pPr>
                  <a:defRPr sz="1000" b="0" u="none" strike="noStrike">
                    <a:solidFill>
                      <a:srgbClr val="000000"/>
                    </a:solidFill>
                    <a:uFillTx/>
                    <a:latin typeface="Calibri"/>
                  </a:defRPr>
                </a:pPr>
              </a:p>
            </c:txPr>
            <c:dLblPos val="ctr"/>
            <c:showLegendKey val="0"/>
            <c:showVal val="0"/>
            <c:showCatName val="0"/>
            <c:showSerName val="1"/>
            <c:showPercent val="0"/>
            <c:separator>; </c:separator>
            <c:extLst>
              <c:ext xmlns:c15="http://schemas.microsoft.com/office/drawing/2012/chart" uri="{CE6537A1-D6FC-4f65-9D91-7224C49458BB}">
                <c15:showLeaderLines val="1"/>
              </c:ext>
            </c:extLst>
          </c:dLbls>
          <c:xVal>
            <c:numRef>
              <c:f>Spaghetti!$AL$6</c:f>
              <c:numCache>
                <c:formatCode>0.0</c:formatCode>
                <c:ptCount val="1"/>
                <c:pt idx="0">
                  <c:v>5</c:v>
                </c:pt>
              </c:numCache>
            </c:numRef>
          </c:xVal>
          <c:yVal>
            <c:numRef>
              <c:f>Spaghetti!$AM$6</c:f>
              <c:numCache>
                <c:formatCode>0.0</c:formatCode>
                <c:ptCount val="1"/>
                <c:pt idx="0">
                  <c:v>4.8</c:v>
                </c:pt>
              </c:numCache>
            </c:numRef>
          </c:yVal>
          <c:smooth val="0"/>
        </c:ser>
        <c:ser>
          <c:idx val="13"/>
          <c:order val="13"/>
          <c:tx>
            <c:strRef>
              <c:f>Spaghetti!$B$7</c:f>
              <c:strCache>
                <c:ptCount val="1"/>
                <c:pt idx="0">
                  <c:v>Spare parts store</c:v>
                </c:pt>
              </c:strCache>
            </c:strRef>
          </c:tx>
          <c:spPr>
            <a:solidFill>
              <a:srgbClr val="99CCFF"/>
            </a:solidFill>
            <a:ln w="12600">
              <a:noFill/>
            </a:ln>
          </c:spPr>
          <c:marker>
            <c:symbol val="none"/>
          </c:marker>
          <c:dLbls>
            <c:txPr>
              <a:bodyPr wrap="square"/>
              <a:lstStyle/>
              <a:p>
                <a:pPr>
                  <a:defRPr sz="1000" b="0" u="none" strike="noStrike">
                    <a:solidFill>
                      <a:srgbClr val="000000"/>
                    </a:solidFill>
                    <a:uFillTx/>
                    <a:latin typeface="Calibri"/>
                  </a:defRPr>
                </a:pPr>
              </a:p>
            </c:txPr>
            <c:dLblPos val="ctr"/>
            <c:showLegendKey val="0"/>
            <c:showVal val="0"/>
            <c:showCatName val="0"/>
            <c:showSerName val="1"/>
            <c:showPercent val="0"/>
            <c:separator>; </c:separator>
            <c:extLst>
              <c:ext xmlns:c15="http://schemas.microsoft.com/office/drawing/2012/chart" uri="{CE6537A1-D6FC-4f65-9D91-7224C49458BB}">
                <c15:showLeaderLines val="1"/>
              </c:ext>
            </c:extLst>
          </c:dLbls>
          <c:xVal>
            <c:numRef>
              <c:f>Spaghetti!$AL$7</c:f>
              <c:numCache>
                <c:formatCode>0.0</c:formatCode>
                <c:ptCount val="1"/>
                <c:pt idx="0">
                  <c:v>20</c:v>
                </c:pt>
              </c:numCache>
            </c:numRef>
          </c:xVal>
          <c:yVal>
            <c:numRef>
              <c:f>Spaghetti!$AM$7</c:f>
              <c:numCache>
                <c:formatCode>0.0</c:formatCode>
                <c:ptCount val="1"/>
                <c:pt idx="0">
                  <c:v>4.8</c:v>
                </c:pt>
              </c:numCache>
            </c:numRef>
          </c:yVal>
          <c:smooth val="0"/>
        </c:ser>
        <c:ser>
          <c:idx val="14"/>
          <c:order val="14"/>
          <c:tx>
            <c:strRef>
              <c:f>Spaghetti!$B$8</c:f>
              <c:strCache>
                <c:ptCount val="1"/>
                <c:pt idx="0">
                  <c:v>Tool crib</c:v>
                </c:pt>
              </c:strCache>
            </c:strRef>
          </c:tx>
          <c:spPr>
            <a:solidFill>
              <a:srgbClr val="99CCFF"/>
            </a:solidFill>
            <a:ln w="12600">
              <a:noFill/>
            </a:ln>
          </c:spPr>
          <c:marker>
            <c:symbol val="none"/>
          </c:marker>
          <c:dLbls>
            <c:txPr>
              <a:bodyPr wrap="square"/>
              <a:lstStyle/>
              <a:p>
                <a:pPr>
                  <a:defRPr sz="1000" b="0" u="none" strike="noStrike">
                    <a:solidFill>
                      <a:srgbClr val="000000"/>
                    </a:solidFill>
                    <a:uFillTx/>
                    <a:latin typeface="Calibri"/>
                  </a:defRPr>
                </a:pPr>
              </a:p>
            </c:txPr>
            <c:dLblPos val="ctr"/>
            <c:showLegendKey val="0"/>
            <c:showVal val="0"/>
            <c:showCatName val="0"/>
            <c:showSerName val="1"/>
            <c:showPercent val="0"/>
            <c:separator>; </c:separator>
            <c:extLst>
              <c:ext xmlns:c15="http://schemas.microsoft.com/office/drawing/2012/chart" uri="{CE6537A1-D6FC-4f65-9D91-7224C49458BB}">
                <c15:showLeaderLines val="1"/>
              </c:ext>
            </c:extLst>
          </c:dLbls>
          <c:xVal>
            <c:numRef>
              <c:f>Spaghetti!$AL$8</c:f>
              <c:numCache>
                <c:formatCode>0.0</c:formatCode>
                <c:ptCount val="1"/>
                <c:pt idx="0">
                  <c:v>34</c:v>
                </c:pt>
              </c:numCache>
            </c:numRef>
          </c:xVal>
          <c:yVal>
            <c:numRef>
              <c:f>Spaghetti!$AM$8</c:f>
              <c:numCache>
                <c:formatCode>0.0</c:formatCode>
                <c:ptCount val="1"/>
                <c:pt idx="0">
                  <c:v>4.8</c:v>
                </c:pt>
              </c:numCache>
            </c:numRef>
          </c:yVal>
          <c:smooth val="0"/>
        </c:ser>
        <c:ser>
          <c:idx val="15"/>
          <c:order val="15"/>
          <c:tx>
            <c:strRef>
              <c:f>Spaghetti!$B$9</c:f>
              <c:strCache>
                <c:ptCount val="1"/>
                <c:pt idx="0">
                  <c:v>Machine 1</c:v>
                </c:pt>
              </c:strCache>
            </c:strRef>
          </c:tx>
          <c:spPr>
            <a:solidFill>
              <a:srgbClr val="99CCFF"/>
            </a:solidFill>
            <a:ln w="12600">
              <a:noFill/>
            </a:ln>
          </c:spPr>
          <c:marker>
            <c:symbol val="none"/>
          </c:marker>
          <c:dLbls>
            <c:txPr>
              <a:bodyPr wrap="square"/>
              <a:lstStyle/>
              <a:p>
                <a:pPr>
                  <a:defRPr sz="1000" b="0" u="none" strike="noStrike">
                    <a:solidFill>
                      <a:srgbClr val="000000"/>
                    </a:solidFill>
                    <a:uFillTx/>
                    <a:latin typeface="Calibri"/>
                  </a:defRPr>
                </a:pPr>
              </a:p>
            </c:txPr>
            <c:dLblPos val="ctr"/>
            <c:showLegendKey val="0"/>
            <c:showVal val="0"/>
            <c:showCatName val="0"/>
            <c:showSerName val="1"/>
            <c:showPercent val="0"/>
            <c:separator>; </c:separator>
            <c:extLst>
              <c:ext xmlns:c15="http://schemas.microsoft.com/office/drawing/2012/chart" uri="{CE6537A1-D6FC-4f65-9D91-7224C49458BB}">
                <c15:showLeaderLines val="1"/>
              </c:ext>
            </c:extLst>
          </c:dLbls>
          <c:xVal>
            <c:numRef>
              <c:f>Spaghetti!$AL$9</c:f>
              <c:numCache>
                <c:formatCode>0.0</c:formatCode>
                <c:ptCount val="1"/>
                <c:pt idx="0">
                  <c:v>4</c:v>
                </c:pt>
              </c:numCache>
            </c:numRef>
          </c:xVal>
          <c:yVal>
            <c:numRef>
              <c:f>Spaghetti!$AM$9</c:f>
              <c:numCache>
                <c:formatCode>0.0</c:formatCode>
                <c:ptCount val="1"/>
                <c:pt idx="0">
                  <c:v>21.6</c:v>
                </c:pt>
              </c:numCache>
            </c:numRef>
          </c:yVal>
          <c:smooth val="0"/>
        </c:ser>
        <c:ser>
          <c:idx val="16"/>
          <c:order val="16"/>
          <c:tx>
            <c:strRef>
              <c:f>Spaghetti!$B$10</c:f>
              <c:strCache>
                <c:ptCount val="1"/>
                <c:pt idx="0">
                  <c:v>Machine 2</c:v>
                </c:pt>
              </c:strCache>
            </c:strRef>
          </c:tx>
          <c:spPr>
            <a:solidFill>
              <a:srgbClr val="99CCFF"/>
            </a:solidFill>
            <a:ln w="12600">
              <a:noFill/>
            </a:ln>
          </c:spPr>
          <c:marker>
            <c:symbol val="none"/>
          </c:marker>
          <c:dLbls>
            <c:txPr>
              <a:bodyPr wrap="square"/>
              <a:lstStyle/>
              <a:p>
                <a:pPr>
                  <a:defRPr sz="1000" b="0" u="none" strike="noStrike">
                    <a:solidFill>
                      <a:srgbClr val="000000"/>
                    </a:solidFill>
                    <a:uFillTx/>
                    <a:latin typeface="Calibri"/>
                  </a:defRPr>
                </a:pPr>
              </a:p>
            </c:txPr>
            <c:dLblPos val="ctr"/>
            <c:showLegendKey val="0"/>
            <c:showVal val="0"/>
            <c:showCatName val="0"/>
            <c:showSerName val="1"/>
            <c:showPercent val="0"/>
            <c:separator>; </c:separator>
            <c:extLst>
              <c:ext xmlns:c15="http://schemas.microsoft.com/office/drawing/2012/chart" uri="{CE6537A1-D6FC-4f65-9D91-7224C49458BB}">
                <c15:showLeaderLines val="1"/>
              </c:ext>
            </c:extLst>
          </c:dLbls>
          <c:xVal>
            <c:numRef>
              <c:f>Spaghetti!$AL$10</c:f>
              <c:numCache>
                <c:formatCode>0.0</c:formatCode>
                <c:ptCount val="1"/>
                <c:pt idx="0">
                  <c:v>20</c:v>
                </c:pt>
              </c:numCache>
            </c:numRef>
          </c:xVal>
          <c:yVal>
            <c:numRef>
              <c:f>Spaghetti!$AM$10</c:f>
              <c:numCache>
                <c:formatCode>0.0</c:formatCode>
                <c:ptCount val="1"/>
                <c:pt idx="0">
                  <c:v>21.6</c:v>
                </c:pt>
              </c:numCache>
            </c:numRef>
          </c:yVal>
          <c:smooth val="0"/>
        </c:ser>
        <c:ser>
          <c:idx val="17"/>
          <c:order val="17"/>
          <c:tx>
            <c:strRef>
              <c:f>Spaghetti!$B$11</c:f>
              <c:strCache>
                <c:ptCount val="1"/>
                <c:pt idx="0">
                  <c:v>Machine 3</c:v>
                </c:pt>
              </c:strCache>
            </c:strRef>
          </c:tx>
          <c:spPr>
            <a:solidFill>
              <a:srgbClr val="99CCFF"/>
            </a:solidFill>
            <a:ln w="12600">
              <a:noFill/>
            </a:ln>
          </c:spPr>
          <c:marker>
            <c:symbol val="none"/>
          </c:marker>
          <c:dLbls>
            <c:txPr>
              <a:bodyPr wrap="square"/>
              <a:lstStyle/>
              <a:p>
                <a:pPr>
                  <a:defRPr sz="1000" b="0" u="none" strike="noStrike">
                    <a:solidFill>
                      <a:srgbClr val="000000"/>
                    </a:solidFill>
                    <a:uFillTx/>
                    <a:latin typeface="Calibri"/>
                  </a:defRPr>
                </a:pPr>
              </a:p>
            </c:txPr>
            <c:dLblPos val="ctr"/>
            <c:showLegendKey val="0"/>
            <c:showVal val="0"/>
            <c:showCatName val="0"/>
            <c:showSerName val="1"/>
            <c:showPercent val="0"/>
            <c:separator>; </c:separator>
            <c:extLst>
              <c:ext xmlns:c15="http://schemas.microsoft.com/office/drawing/2012/chart" uri="{CE6537A1-D6FC-4f65-9D91-7224C49458BB}">
                <c15:showLeaderLines val="1"/>
              </c:ext>
            </c:extLst>
          </c:dLbls>
          <c:xVal>
            <c:numRef>
              <c:f>Spaghetti!$AL$11</c:f>
              <c:numCache>
                <c:formatCode>0.0</c:formatCode>
                <c:ptCount val="1"/>
                <c:pt idx="0">
                  <c:v>34</c:v>
                </c:pt>
              </c:numCache>
            </c:numRef>
          </c:xVal>
          <c:yVal>
            <c:numRef>
              <c:f>Spaghetti!$AM$11</c:f>
              <c:numCache>
                <c:formatCode>0.0</c:formatCode>
                <c:ptCount val="1"/>
                <c:pt idx="0">
                  <c:v>21.6</c:v>
                </c:pt>
              </c:numCache>
            </c:numRef>
          </c:yVal>
          <c:smooth val="0"/>
        </c:ser>
        <c:ser>
          <c:idx val="18"/>
          <c:order val="18"/>
          <c:tx>
            <c:strRef>
              <c:f>Spaghetti!$B$12</c:f>
              <c:strCache>
                <c:ptCount val="1"/>
                <c:pt idx="0">
                  <c:v/>
                </c:pt>
              </c:strCache>
            </c:strRef>
          </c:tx>
          <c:spPr>
            <a:solidFill>
              <a:srgbClr val="99CCFF"/>
            </a:solidFill>
            <a:ln w="12600">
              <a:noFill/>
            </a:ln>
          </c:spPr>
          <c:marker>
            <c:symbol val="none"/>
          </c:marker>
          <c:dLbls>
            <c:txPr>
              <a:bodyPr wrap="square"/>
              <a:lstStyle/>
              <a:p>
                <a:pPr>
                  <a:defRPr sz="1000" b="0" u="none" strike="noStrike">
                    <a:solidFill>
                      <a:srgbClr val="000000"/>
                    </a:solidFill>
                    <a:uFillTx/>
                    <a:latin typeface="Calibri"/>
                  </a:defRPr>
                </a:pPr>
              </a:p>
            </c:txPr>
            <c:dLblPos val="ctr"/>
            <c:showLegendKey val="0"/>
            <c:showVal val="0"/>
            <c:showCatName val="0"/>
            <c:showSerName val="1"/>
            <c:showPercent val="0"/>
            <c:separator>; </c:separator>
            <c:extLst>
              <c:ext xmlns:c15="http://schemas.microsoft.com/office/drawing/2012/chart" uri="{CE6537A1-D6FC-4f65-9D91-7224C49458BB}">
                <c15:showLeaderLines val="1"/>
              </c:ext>
            </c:extLst>
          </c:dLbls>
          <c:xVal>
            <c:numRef>
              <c:f>Spaghetti!$AL$12</c:f>
              <c:numCache>
                <c:formatCode>0.0</c:formatCode>
                <c:ptCount val="1"/>
              </c:numCache>
            </c:numRef>
          </c:xVal>
          <c:yVal>
            <c:numRef>
              <c:f>Spaghetti!$AM$12</c:f>
              <c:numCache>
                <c:formatCode>0.0</c:formatCode>
                <c:ptCount val="1"/>
              </c:numCache>
            </c:numRef>
          </c:yVal>
          <c:smooth val="0"/>
        </c:ser>
        <c:ser>
          <c:idx val="19"/>
          <c:order val="19"/>
          <c:tx>
            <c:strRef>
              <c:f>Spaghetti!$B$13</c:f>
              <c:strCache>
                <c:ptCount val="1"/>
                <c:pt idx="0">
                  <c:v/>
                </c:pt>
              </c:strCache>
            </c:strRef>
          </c:tx>
          <c:spPr>
            <a:solidFill>
              <a:srgbClr val="99CCFF"/>
            </a:solidFill>
            <a:ln w="12600">
              <a:noFill/>
            </a:ln>
          </c:spPr>
          <c:marker>
            <c:symbol val="none"/>
          </c:marker>
          <c:dLbls>
            <c:txPr>
              <a:bodyPr wrap="square"/>
              <a:lstStyle/>
              <a:p>
                <a:pPr>
                  <a:defRPr sz="1000" b="0" u="none" strike="noStrike">
                    <a:solidFill>
                      <a:srgbClr val="000000"/>
                    </a:solidFill>
                    <a:uFillTx/>
                    <a:latin typeface="Calibri"/>
                  </a:defRPr>
                </a:pPr>
              </a:p>
            </c:txPr>
            <c:dLblPos val="ctr"/>
            <c:showLegendKey val="0"/>
            <c:showVal val="0"/>
            <c:showCatName val="0"/>
            <c:showSerName val="1"/>
            <c:showPercent val="0"/>
            <c:separator>; </c:separator>
            <c:extLst>
              <c:ext xmlns:c15="http://schemas.microsoft.com/office/drawing/2012/chart" uri="{CE6537A1-D6FC-4f65-9D91-7224C49458BB}">
                <c15:showLeaderLines val="1"/>
              </c:ext>
            </c:extLst>
          </c:dLbls>
          <c:xVal>
            <c:numRef>
              <c:f>Spaghetti!$AL$13</c:f>
              <c:numCache>
                <c:formatCode>0.0</c:formatCode>
                <c:ptCount val="1"/>
              </c:numCache>
            </c:numRef>
          </c:xVal>
          <c:yVal>
            <c:numRef>
              <c:f>Spaghetti!$AM$13</c:f>
              <c:numCache>
                <c:formatCode>0.0</c:formatCode>
                <c:ptCount val="1"/>
              </c:numCache>
            </c:numRef>
          </c:yVal>
          <c:smooth val="0"/>
        </c:ser>
        <c:ser>
          <c:idx val="20"/>
          <c:order val="20"/>
          <c:tx>
            <c:strRef>
              <c:f>Spaghetti!$B$14</c:f>
              <c:strCache>
                <c:ptCount val="1"/>
                <c:pt idx="0">
                  <c:v/>
                </c:pt>
              </c:strCache>
            </c:strRef>
          </c:tx>
          <c:spPr>
            <a:solidFill>
              <a:srgbClr val="99CCFF"/>
            </a:solidFill>
            <a:ln w="12600">
              <a:noFill/>
            </a:ln>
          </c:spPr>
          <c:marker>
            <c:symbol val="none"/>
          </c:marker>
          <c:dLbls>
            <c:txPr>
              <a:bodyPr wrap="square"/>
              <a:lstStyle/>
              <a:p>
                <a:pPr>
                  <a:defRPr sz="1000" b="0" u="none" strike="noStrike">
                    <a:solidFill>
                      <a:srgbClr val="000000"/>
                    </a:solidFill>
                    <a:uFillTx/>
                    <a:latin typeface="Calibri"/>
                  </a:defRPr>
                </a:pPr>
              </a:p>
            </c:txPr>
            <c:dLblPos val="ctr"/>
            <c:showLegendKey val="0"/>
            <c:showVal val="0"/>
            <c:showCatName val="0"/>
            <c:showSerName val="1"/>
            <c:showPercent val="0"/>
            <c:separator>; </c:separator>
            <c:extLst>
              <c:ext xmlns:c15="http://schemas.microsoft.com/office/drawing/2012/chart" uri="{CE6537A1-D6FC-4f65-9D91-7224C49458BB}">
                <c15:showLeaderLines val="1"/>
              </c:ext>
            </c:extLst>
          </c:dLbls>
          <c:xVal>
            <c:numRef>
              <c:f>Spaghetti!$AL$14</c:f>
              <c:numCache>
                <c:formatCode>0.0</c:formatCode>
                <c:ptCount val="1"/>
              </c:numCache>
            </c:numRef>
          </c:xVal>
          <c:yVal>
            <c:numRef>
              <c:f>Spaghetti!$AM$14</c:f>
              <c:numCache>
                <c:formatCode>0.0</c:formatCode>
                <c:ptCount val="1"/>
              </c:numCache>
            </c:numRef>
          </c:yVal>
          <c:smooth val="0"/>
        </c:ser>
        <c:ser>
          <c:idx val="21"/>
          <c:order val="21"/>
          <c:tx>
            <c:strRef>
              <c:f>Spaghetti!$B$15</c:f>
              <c:strCache>
                <c:ptCount val="1"/>
                <c:pt idx="0">
                  <c:v/>
                </c:pt>
              </c:strCache>
            </c:strRef>
          </c:tx>
          <c:spPr>
            <a:solidFill>
              <a:srgbClr val="99CCFF"/>
            </a:solidFill>
            <a:ln w="12600">
              <a:noFill/>
            </a:ln>
          </c:spPr>
          <c:marker>
            <c:symbol val="none"/>
          </c:marker>
          <c:dLbls>
            <c:txPr>
              <a:bodyPr wrap="square"/>
              <a:lstStyle/>
              <a:p>
                <a:pPr>
                  <a:defRPr sz="1000" b="0" u="none" strike="noStrike">
                    <a:solidFill>
                      <a:srgbClr val="000000"/>
                    </a:solidFill>
                    <a:uFillTx/>
                    <a:latin typeface="Calibri"/>
                  </a:defRPr>
                </a:pPr>
              </a:p>
            </c:txPr>
            <c:dLblPos val="ctr"/>
            <c:showLegendKey val="0"/>
            <c:showVal val="0"/>
            <c:showCatName val="0"/>
            <c:showSerName val="1"/>
            <c:showPercent val="0"/>
            <c:separator>; </c:separator>
            <c:extLst>
              <c:ext xmlns:c15="http://schemas.microsoft.com/office/drawing/2012/chart" uri="{CE6537A1-D6FC-4f65-9D91-7224C49458BB}">
                <c15:showLeaderLines val="1"/>
              </c:ext>
            </c:extLst>
          </c:dLbls>
          <c:xVal>
            <c:numRef>
              <c:f>Spaghetti!$AL$15</c:f>
              <c:numCache>
                <c:formatCode>0.0</c:formatCode>
                <c:ptCount val="1"/>
              </c:numCache>
            </c:numRef>
          </c:xVal>
          <c:yVal>
            <c:numRef>
              <c:f>Spaghetti!$AM$15</c:f>
              <c:numCache>
                <c:formatCode>0.0</c:formatCode>
                <c:ptCount val="1"/>
              </c:numCache>
            </c:numRef>
          </c:yVal>
          <c:smooth val="0"/>
        </c:ser>
        <c:ser>
          <c:idx val="22"/>
          <c:order val="22"/>
          <c:tx>
            <c:strRef>
              <c:f>Spaghetti!$B$16</c:f>
              <c:strCache>
                <c:ptCount val="1"/>
                <c:pt idx="0">
                  <c:v/>
                </c:pt>
              </c:strCache>
            </c:strRef>
          </c:tx>
          <c:spPr>
            <a:solidFill>
              <a:srgbClr val="99CCFF"/>
            </a:solidFill>
            <a:ln w="12600">
              <a:noFill/>
            </a:ln>
          </c:spPr>
          <c:marker>
            <c:symbol val="none"/>
          </c:marker>
          <c:dLbls>
            <c:txPr>
              <a:bodyPr wrap="square"/>
              <a:lstStyle/>
              <a:p>
                <a:pPr>
                  <a:defRPr sz="1000" b="0" u="none" strike="noStrike">
                    <a:solidFill>
                      <a:srgbClr val="000000"/>
                    </a:solidFill>
                    <a:uFillTx/>
                    <a:latin typeface="Calibri"/>
                  </a:defRPr>
                </a:pPr>
              </a:p>
            </c:txPr>
            <c:dLblPos val="ctr"/>
            <c:showLegendKey val="0"/>
            <c:showVal val="0"/>
            <c:showCatName val="0"/>
            <c:showSerName val="1"/>
            <c:showPercent val="0"/>
            <c:separator>; </c:separator>
            <c:extLst>
              <c:ext xmlns:c15="http://schemas.microsoft.com/office/drawing/2012/chart" uri="{CE6537A1-D6FC-4f65-9D91-7224C49458BB}">
                <c15:showLeaderLines val="1"/>
              </c:ext>
            </c:extLst>
          </c:dLbls>
          <c:xVal>
            <c:numRef>
              <c:f>Spaghetti!$AL$16</c:f>
              <c:numCache>
                <c:formatCode>0.0</c:formatCode>
                <c:ptCount val="1"/>
              </c:numCache>
            </c:numRef>
          </c:xVal>
          <c:yVal>
            <c:numRef>
              <c:f>Spaghetti!$AM$16</c:f>
              <c:numCache>
                <c:formatCode>0.0</c:formatCode>
                <c:ptCount val="1"/>
              </c:numCache>
            </c:numRef>
          </c:yVal>
          <c:smooth val="0"/>
        </c:ser>
        <c:ser>
          <c:idx val="23"/>
          <c:order val="23"/>
          <c:tx>
            <c:strRef>
              <c:f>Spaghetti!$B$17</c:f>
              <c:strCache>
                <c:ptCount val="1"/>
                <c:pt idx="0">
                  <c:v/>
                </c:pt>
              </c:strCache>
            </c:strRef>
          </c:tx>
          <c:spPr>
            <a:solidFill>
              <a:srgbClr val="99CCFF"/>
            </a:solidFill>
            <a:ln w="12600">
              <a:noFill/>
            </a:ln>
          </c:spPr>
          <c:marker>
            <c:symbol val="none"/>
          </c:marker>
          <c:dLbls>
            <c:txPr>
              <a:bodyPr wrap="square"/>
              <a:lstStyle/>
              <a:p>
                <a:pPr>
                  <a:defRPr sz="1000" b="0" u="none" strike="noStrike">
                    <a:solidFill>
                      <a:srgbClr val="000000"/>
                    </a:solidFill>
                    <a:uFillTx/>
                    <a:latin typeface="Calibri"/>
                  </a:defRPr>
                </a:pPr>
              </a:p>
            </c:txPr>
            <c:dLblPos val="ctr"/>
            <c:showLegendKey val="0"/>
            <c:showVal val="0"/>
            <c:showCatName val="0"/>
            <c:showSerName val="1"/>
            <c:showPercent val="0"/>
            <c:separator>; </c:separator>
            <c:extLst>
              <c:ext xmlns:c15="http://schemas.microsoft.com/office/drawing/2012/chart" uri="{CE6537A1-D6FC-4f65-9D91-7224C49458BB}">
                <c15:showLeaderLines val="1"/>
              </c:ext>
            </c:extLst>
          </c:dLbls>
          <c:xVal>
            <c:numRef>
              <c:f>Spaghetti!$AL$17</c:f>
              <c:numCache>
                <c:formatCode>0.0</c:formatCode>
                <c:ptCount val="1"/>
              </c:numCache>
            </c:numRef>
          </c:xVal>
          <c:yVal>
            <c:numRef>
              <c:f>Spaghetti!$AM$17</c:f>
              <c:numCache>
                <c:formatCode>0.0</c:formatCode>
                <c:ptCount val="1"/>
              </c:numCache>
            </c:numRef>
          </c:yVal>
          <c:smooth val="0"/>
        </c:ser>
        <c:ser>
          <c:idx val="24"/>
          <c:order val="24"/>
          <c:tx>
            <c:strRef>
              <c:f>"Recorrido actual"</c:f>
              <c:strCache>
                <c:ptCount val="1"/>
                <c:pt idx="0">
                  <c:v>Recorrido actual</c:v>
                </c:pt>
              </c:strCache>
            </c:strRef>
          </c:tx>
          <c:spPr>
            <a:ln w="28440">
              <a:solidFill>
                <a:srgbClr val="EA580D">
                  <a:alpha val="55000"/>
                </a:srgbClr>
              </a:solidFill>
              <a:round/>
            </a:ln>
          </c:spPr>
          <c:marker>
            <c:symbol val="circle"/>
            <c:size val="6"/>
            <c:spPr>
              <a:solidFill>
                <a:srgbClr val="EA580D"/>
              </a:solidFill>
            </c:spPr>
          </c:marker>
          <c:dLbls>
            <c:txPr>
              <a:bodyPr wrap="none"/>
              <a:lstStyle/>
              <a:p>
                <a:pPr>
                  <a:defRPr sz="1000" b="0" u="none" strike="noStrike">
                    <a:solidFill>
                      <a:srgbClr val="000000"/>
                    </a:solidFill>
                    <a:uFillTx/>
                    <a:latin typeface="Arial"/>
                  </a:defRPr>
                </a:pPr>
              </a:p>
            </c:txPr>
            <c:dLblPos val="r"/>
            <c:showLegendKey val="0"/>
            <c:showVal val="0"/>
            <c:showCatName val="0"/>
            <c:showSerName val="0"/>
            <c:showPercent val="0"/>
            <c:separator> </c:separator>
            <c:extLst>
              <c:ext xmlns:c15="http://schemas.microsoft.com/office/drawing/2012/chart" uri="{CE6537A1-D6FC-4f65-9D91-7224C49458BB}">
                <c15:showLeaderLines val="1"/>
              </c:ext>
            </c:extLst>
          </c:dLbls>
          <c:xVal>
            <c:numRef>
              <c:f>Spaghetti!$F$22:$F$51</c:f>
              <c:numCache>
                <c:formatCode>0.0</c:formatCode>
                <c:ptCount val="30"/>
                <c:pt idx="0">
                  <c:v>5</c:v>
                </c:pt>
                <c:pt idx="1">
                  <c:v>34</c:v>
                </c:pt>
                <c:pt idx="2">
                  <c:v>34</c:v>
                </c:pt>
                <c:pt idx="3">
                  <c:v>34</c:v>
                </c:pt>
                <c:pt idx="4">
                  <c:v>4</c:v>
                </c:pt>
                <c:pt idx="5">
                  <c:v>20</c:v>
                </c:pt>
                <c:pt idx="6">
                  <c:v>20</c:v>
                </c:pt>
                <c:pt idx="7">
                  <c:v>34</c:v>
                </c:pt>
                <c:pt idx="8">
                  <c:v>34</c:v>
                </c:pt>
                <c:pt idx="9">
                  <c:v>5</c:v>
                </c:pt>
              </c:numCache>
            </c:numRef>
          </c:xVal>
          <c:yVal>
            <c:numRef>
              <c:f>Spaghetti!$G$22:$G$51</c:f>
              <c:numCache>
                <c:formatCode>0.0</c:formatCode>
                <c:ptCount val="30"/>
                <c:pt idx="0">
                  <c:v>3</c:v>
                </c:pt>
                <c:pt idx="1">
                  <c:v>3</c:v>
                </c:pt>
                <c:pt idx="2">
                  <c:v>19.5</c:v>
                </c:pt>
                <c:pt idx="3">
                  <c:v>3</c:v>
                </c:pt>
                <c:pt idx="4">
                  <c:v>19.5</c:v>
                </c:pt>
                <c:pt idx="5">
                  <c:v>3</c:v>
                </c:pt>
                <c:pt idx="6">
                  <c:v>19.5</c:v>
                </c:pt>
                <c:pt idx="7">
                  <c:v>3</c:v>
                </c:pt>
                <c:pt idx="8">
                  <c:v>19.5</c:v>
                </c:pt>
                <c:pt idx="9">
                  <c:v>3</c:v>
                </c:pt>
              </c:numCache>
            </c:numRef>
          </c:yVal>
          <c:smooth val="0"/>
        </c:ser>
        <c:axId val="48661423"/>
        <c:axId val="53513467"/>
      </c:scatterChart>
      <c:valAx>
        <c:axId val="48661423"/>
        <c:scaling>
          <c:orientation val="minMax"/>
          <c:min val="0"/>
        </c:scaling>
        <c:delete val="0"/>
        <c:axPos val="b"/>
        <c:majorGridlines>
          <c:spPr>
            <a:ln w="9360">
              <a:solidFill>
                <a:srgbClr val="878787"/>
              </a:solidFill>
              <a:round/>
            </a:ln>
          </c:spPr>
        </c:majorGridlines>
        <c:title>
          <c:tx>
            <c:rich>
              <a:bodyPr rot="0"/>
              <a:lstStyle/>
              <a:p>
                <a:pPr>
                  <a:defRPr sz="1300" b="0" u="none" strike="noStrike">
                    <a:uFillTx/>
                    <a:latin typeface="Arial"/>
                  </a:defRPr>
                </a:pPr>
                <a:r>
                  <a:rPr sz="1000" b="1" u="none" strike="noStrike">
                    <a:solidFill>
                      <a:srgbClr val="000000"/>
                    </a:solidFill>
                    <a:uFillTx/>
                    <a:latin typeface="Calibri"/>
                  </a:rPr>
                  <a:t>Meters (X)</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sz="1000" b="0" u="none" strike="noStrike">
                <a:solidFill>
                  <a:srgbClr val="000000"/>
                </a:solidFill>
                <a:uFillTx/>
                <a:latin typeface="Calibri"/>
              </a:defRPr>
            </a:pPr>
          </a:p>
        </c:txPr>
        <c:crossAx val="53513467"/>
        <c:crosses val="autoZero"/>
        <c:crossBetween val="midCat"/>
      </c:valAx>
      <c:valAx>
        <c:axId val="53513467"/>
        <c:scaling>
          <c:orientation val="minMax"/>
          <c:min val="0"/>
        </c:scaling>
        <c:delete val="0"/>
        <c:axPos val="l"/>
        <c:majorGridlines>
          <c:spPr>
            <a:ln w="9360">
              <a:solidFill>
                <a:srgbClr val="878787"/>
              </a:solidFill>
              <a:round/>
            </a:ln>
          </c:spPr>
        </c:majorGridlines>
        <c:title>
          <c:tx>
            <c:rich>
              <a:bodyPr rot="-5400000"/>
              <a:lstStyle/>
              <a:p>
                <a:pPr>
                  <a:defRPr sz="1300" b="0" u="none" strike="noStrike">
                    <a:uFillTx/>
                    <a:latin typeface="Arial"/>
                  </a:defRPr>
                </a:pPr>
                <a:r>
                  <a:rPr sz="1000" b="1" u="none" strike="noStrike">
                    <a:solidFill>
                      <a:srgbClr val="000000"/>
                    </a:solidFill>
                    <a:uFillTx/>
                    <a:latin typeface="Calibri"/>
                  </a:rPr>
                  <a:t>Meters (Y)</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sz="1000" b="0" u="none" strike="noStrike">
                <a:solidFill>
                  <a:srgbClr val="000000"/>
                </a:solidFill>
                <a:uFillTx/>
                <a:latin typeface="Calibri"/>
              </a:defRPr>
            </a:pPr>
          </a:p>
        </c:txPr>
        <c:crossAx val="48661423"/>
        <c:crosses val="autoZero"/>
        <c:crossBetween val="midCat"/>
      </c:valAx>
      <c:spPr>
        <a:ln w="0">
          <a:noFill/>
        </a:ln>
      </c:spPr>
    </c:plotArea>
    <c:plotVisOnly val="1"/>
    <c:dispBlanksAs val="gap"/>
  </c:chart>
  <c:spPr>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sz="1300" b="0" u="none" strike="noStrike">
                <a:uFillTx/>
                <a:latin typeface="Arial"/>
              </a:defRPr>
            </a:pPr>
            <a:r>
              <a:rPr sz="1800" b="1" u="none" strike="noStrike">
                <a:solidFill>
                  <a:srgbClr val="000000"/>
                </a:solidFill>
                <a:uFillTx/>
                <a:latin typeface="Calibri"/>
              </a:rPr>
              <a:t>Proposed route</a:t>
            </a:r>
          </a:p>
        </c:rich>
      </c:tx>
      <c:overlay val="0"/>
      <c:spPr>
        <a:noFill/>
        <a:ln w="0">
          <a:noFill/>
        </a:ln>
      </c:spPr>
    </c:title>
    <c:autoTitleDeleted val="0"/>
    <c:plotArea>
      <c:scatterChart>
        <c:scatterStyle val="lineMarker"/>
        <c:varyColors val="0"/>
        <c:ser>
          <c:idx val="0"/>
          <c:order val="0"/>
          <c:tx>
            <c:strRef>
              <c:f>Spaghetti!$B$6</c:f>
              <c:strCache>
                <c:ptCount val="1"/>
                <c:pt idx="0">
                  <c:v>Workshop bench</c:v>
                </c:pt>
              </c:strCache>
            </c:strRef>
          </c:tx>
          <c:spPr>
            <a:solidFill>
              <a:srgbClr val="64748B"/>
            </a:solidFill>
            <a:ln w="19080">
              <a:solidFill>
                <a:srgbClr val="64748B"/>
              </a:solidFill>
              <a:round/>
            </a:ln>
          </c:spPr>
          <c:marker>
            <c:symbol val="none"/>
          </c:marker>
          <c:dLbls>
            <c:txPr>
              <a:bodyPr wrap="none"/>
              <a:lstStyle/>
              <a:p>
                <a:pPr>
                  <a:defRPr sz="1000" b="0" u="none" strike="noStrike">
                    <a:solidFill>
                      <a:srgbClr val="000000"/>
                    </a:solidFill>
                    <a:uFillTx/>
                    <a:latin typeface="Arial"/>
                  </a:defRPr>
                </a:pPr>
              </a:p>
            </c:txPr>
            <c:dLblPos val="r"/>
            <c:showLegendKey val="0"/>
            <c:showVal val="0"/>
            <c:showCatName val="0"/>
            <c:showSerName val="0"/>
            <c:showPercent val="0"/>
            <c:separator> </c:separator>
            <c:extLst>
              <c:ext xmlns:c15="http://schemas.microsoft.com/office/drawing/2012/chart" uri="{CE6537A1-D6FC-4f65-9D91-7224C49458BB}">
                <c15:showLeaderLines val="1"/>
              </c:ext>
            </c:extLst>
          </c:dLbls>
          <c:xVal>
            <c:numRef>
              <c:f>Spaghetti!$AB$6:$AF$6</c:f>
              <c:numCache>
                <c:formatCode>0.0</c:formatCode>
                <c:ptCount val="5"/>
                <c:pt idx="0">
                  <c:v>0</c:v>
                </c:pt>
                <c:pt idx="1">
                  <c:v>10</c:v>
                </c:pt>
                <c:pt idx="2">
                  <c:v>10</c:v>
                </c:pt>
                <c:pt idx="3">
                  <c:v>0</c:v>
                </c:pt>
                <c:pt idx="4">
                  <c:v>0</c:v>
                </c:pt>
              </c:numCache>
            </c:numRef>
          </c:xVal>
          <c:yVal>
            <c:numRef>
              <c:f>Spaghetti!$AG$6:$AK$6</c:f>
              <c:numCache>
                <c:formatCode>0.0</c:formatCode>
                <c:ptCount val="5"/>
                <c:pt idx="0">
                  <c:v>0</c:v>
                </c:pt>
                <c:pt idx="1">
                  <c:v>0</c:v>
                </c:pt>
                <c:pt idx="2">
                  <c:v>6</c:v>
                </c:pt>
                <c:pt idx="3">
                  <c:v>6</c:v>
                </c:pt>
                <c:pt idx="4">
                  <c:v>0</c:v>
                </c:pt>
              </c:numCache>
            </c:numRef>
          </c:yVal>
          <c:smooth val="0"/>
        </c:ser>
        <c:ser>
          <c:idx val="1"/>
          <c:order val="1"/>
          <c:tx>
            <c:strRef>
              <c:f>Spaghetti!$B$7</c:f>
              <c:strCache>
                <c:ptCount val="1"/>
                <c:pt idx="0">
                  <c:v>Spare parts store</c:v>
                </c:pt>
              </c:strCache>
            </c:strRef>
          </c:tx>
          <c:spPr>
            <a:solidFill>
              <a:srgbClr val="64748B"/>
            </a:solidFill>
            <a:ln w="19080">
              <a:solidFill>
                <a:srgbClr val="64748B"/>
              </a:solidFill>
              <a:round/>
            </a:ln>
          </c:spPr>
          <c:marker>
            <c:symbol val="none"/>
          </c:marker>
          <c:dLbls>
            <c:txPr>
              <a:bodyPr wrap="none"/>
              <a:lstStyle/>
              <a:p>
                <a:pPr>
                  <a:defRPr sz="1000" b="0" u="none" strike="noStrike">
                    <a:solidFill>
                      <a:srgbClr val="000000"/>
                    </a:solidFill>
                    <a:uFillTx/>
                    <a:latin typeface="Arial"/>
                  </a:defRPr>
                </a:pPr>
              </a:p>
            </c:txPr>
            <c:dLblPos val="r"/>
            <c:showLegendKey val="0"/>
            <c:showVal val="0"/>
            <c:showCatName val="0"/>
            <c:showSerName val="0"/>
            <c:showPercent val="0"/>
            <c:separator> </c:separator>
            <c:extLst>
              <c:ext xmlns:c15="http://schemas.microsoft.com/office/drawing/2012/chart" uri="{CE6537A1-D6FC-4f65-9D91-7224C49458BB}">
                <c15:showLeaderLines val="1"/>
              </c:ext>
            </c:extLst>
          </c:dLbls>
          <c:xVal>
            <c:numRef>
              <c:f>Spaghetti!$AB$7:$AF$7</c:f>
              <c:numCache>
                <c:formatCode>0.0</c:formatCode>
                <c:ptCount val="5"/>
                <c:pt idx="0">
                  <c:v>16</c:v>
                </c:pt>
                <c:pt idx="1">
                  <c:v>24</c:v>
                </c:pt>
                <c:pt idx="2">
                  <c:v>24</c:v>
                </c:pt>
                <c:pt idx="3">
                  <c:v>16</c:v>
                </c:pt>
                <c:pt idx="4">
                  <c:v>16</c:v>
                </c:pt>
              </c:numCache>
            </c:numRef>
          </c:xVal>
          <c:yVal>
            <c:numRef>
              <c:f>Spaghetti!$AG$7:$AK$7</c:f>
              <c:numCache>
                <c:formatCode>0.0</c:formatCode>
                <c:ptCount val="5"/>
                <c:pt idx="0">
                  <c:v>0</c:v>
                </c:pt>
                <c:pt idx="1">
                  <c:v>0</c:v>
                </c:pt>
                <c:pt idx="2">
                  <c:v>6</c:v>
                </c:pt>
                <c:pt idx="3">
                  <c:v>6</c:v>
                </c:pt>
                <c:pt idx="4">
                  <c:v>0</c:v>
                </c:pt>
              </c:numCache>
            </c:numRef>
          </c:yVal>
          <c:smooth val="0"/>
        </c:ser>
        <c:ser>
          <c:idx val="2"/>
          <c:order val="2"/>
          <c:tx>
            <c:strRef>
              <c:f>Spaghetti!$B$8</c:f>
              <c:strCache>
                <c:ptCount val="1"/>
                <c:pt idx="0">
                  <c:v>Tool crib</c:v>
                </c:pt>
              </c:strCache>
            </c:strRef>
          </c:tx>
          <c:spPr>
            <a:solidFill>
              <a:srgbClr val="64748B"/>
            </a:solidFill>
            <a:ln w="19080">
              <a:solidFill>
                <a:srgbClr val="64748B"/>
              </a:solidFill>
              <a:round/>
            </a:ln>
          </c:spPr>
          <c:marker>
            <c:symbol val="none"/>
          </c:marker>
          <c:dLbls>
            <c:txPr>
              <a:bodyPr wrap="none"/>
              <a:lstStyle/>
              <a:p>
                <a:pPr>
                  <a:defRPr sz="1000" b="0" u="none" strike="noStrike">
                    <a:solidFill>
                      <a:srgbClr val="000000"/>
                    </a:solidFill>
                    <a:uFillTx/>
                    <a:latin typeface="Arial"/>
                  </a:defRPr>
                </a:pPr>
              </a:p>
            </c:txPr>
            <c:dLblPos val="r"/>
            <c:showLegendKey val="0"/>
            <c:showVal val="0"/>
            <c:showCatName val="0"/>
            <c:showSerName val="0"/>
            <c:showPercent val="0"/>
            <c:separator> </c:separator>
            <c:extLst>
              <c:ext xmlns:c15="http://schemas.microsoft.com/office/drawing/2012/chart" uri="{CE6537A1-D6FC-4f65-9D91-7224C49458BB}">
                <c15:showLeaderLines val="1"/>
              </c:ext>
            </c:extLst>
          </c:dLbls>
          <c:xVal>
            <c:numRef>
              <c:f>Spaghetti!$AB$8:$AF$8</c:f>
              <c:numCache>
                <c:formatCode>0.0</c:formatCode>
                <c:ptCount val="5"/>
                <c:pt idx="0">
                  <c:v>30</c:v>
                </c:pt>
                <c:pt idx="1">
                  <c:v>38</c:v>
                </c:pt>
                <c:pt idx="2">
                  <c:v>38</c:v>
                </c:pt>
                <c:pt idx="3">
                  <c:v>30</c:v>
                </c:pt>
                <c:pt idx="4">
                  <c:v>30</c:v>
                </c:pt>
              </c:numCache>
            </c:numRef>
          </c:xVal>
          <c:yVal>
            <c:numRef>
              <c:f>Spaghetti!$AG$8:$AK$8</c:f>
              <c:numCache>
                <c:formatCode>0.0</c:formatCode>
                <c:ptCount val="5"/>
                <c:pt idx="0">
                  <c:v>0</c:v>
                </c:pt>
                <c:pt idx="1">
                  <c:v>0</c:v>
                </c:pt>
                <c:pt idx="2">
                  <c:v>6</c:v>
                </c:pt>
                <c:pt idx="3">
                  <c:v>6</c:v>
                </c:pt>
                <c:pt idx="4">
                  <c:v>0</c:v>
                </c:pt>
              </c:numCache>
            </c:numRef>
          </c:yVal>
          <c:smooth val="0"/>
        </c:ser>
        <c:ser>
          <c:idx val="3"/>
          <c:order val="3"/>
          <c:tx>
            <c:strRef>
              <c:f>Spaghetti!$B$9</c:f>
              <c:strCache>
                <c:ptCount val="1"/>
                <c:pt idx="0">
                  <c:v>Machine 1</c:v>
                </c:pt>
              </c:strCache>
            </c:strRef>
          </c:tx>
          <c:spPr>
            <a:solidFill>
              <a:srgbClr val="64748B"/>
            </a:solidFill>
            <a:ln w="19080">
              <a:solidFill>
                <a:srgbClr val="64748B"/>
              </a:solidFill>
              <a:round/>
            </a:ln>
          </c:spPr>
          <c:marker>
            <c:symbol val="none"/>
          </c:marker>
          <c:dLbls>
            <c:txPr>
              <a:bodyPr wrap="none"/>
              <a:lstStyle/>
              <a:p>
                <a:pPr>
                  <a:defRPr sz="1000" b="0" u="none" strike="noStrike">
                    <a:solidFill>
                      <a:srgbClr val="000000"/>
                    </a:solidFill>
                    <a:uFillTx/>
                    <a:latin typeface="Arial"/>
                  </a:defRPr>
                </a:pPr>
              </a:p>
            </c:txPr>
            <c:dLblPos val="r"/>
            <c:showLegendKey val="0"/>
            <c:showVal val="0"/>
            <c:showCatName val="0"/>
            <c:showSerName val="0"/>
            <c:showPercent val="0"/>
            <c:separator> </c:separator>
            <c:extLst>
              <c:ext xmlns:c15="http://schemas.microsoft.com/office/drawing/2012/chart" uri="{CE6537A1-D6FC-4f65-9D91-7224C49458BB}">
                <c15:showLeaderLines val="1"/>
              </c:ext>
            </c:extLst>
          </c:dLbls>
          <c:xVal>
            <c:numRef>
              <c:f>Spaghetti!$AB$9:$AF$9</c:f>
              <c:numCache>
                <c:formatCode>0.0</c:formatCode>
                <c:ptCount val="5"/>
                <c:pt idx="0">
                  <c:v>0</c:v>
                </c:pt>
                <c:pt idx="1">
                  <c:v>8</c:v>
                </c:pt>
                <c:pt idx="2">
                  <c:v>8</c:v>
                </c:pt>
                <c:pt idx="3">
                  <c:v>0</c:v>
                </c:pt>
                <c:pt idx="4">
                  <c:v>0</c:v>
                </c:pt>
              </c:numCache>
            </c:numRef>
          </c:xVal>
          <c:yVal>
            <c:numRef>
              <c:f>Spaghetti!$AG$9:$AK$9</c:f>
              <c:numCache>
                <c:formatCode>0.0</c:formatCode>
                <c:ptCount val="5"/>
                <c:pt idx="0">
                  <c:v>16</c:v>
                </c:pt>
                <c:pt idx="1">
                  <c:v>16</c:v>
                </c:pt>
                <c:pt idx="2">
                  <c:v>23</c:v>
                </c:pt>
                <c:pt idx="3">
                  <c:v>23</c:v>
                </c:pt>
                <c:pt idx="4">
                  <c:v>16</c:v>
                </c:pt>
              </c:numCache>
            </c:numRef>
          </c:yVal>
          <c:smooth val="0"/>
        </c:ser>
        <c:ser>
          <c:idx val="4"/>
          <c:order val="4"/>
          <c:tx>
            <c:strRef>
              <c:f>Spaghetti!$B$10</c:f>
              <c:strCache>
                <c:ptCount val="1"/>
                <c:pt idx="0">
                  <c:v>Machine 2</c:v>
                </c:pt>
              </c:strCache>
            </c:strRef>
          </c:tx>
          <c:spPr>
            <a:solidFill>
              <a:srgbClr val="64748B"/>
            </a:solidFill>
            <a:ln w="19080">
              <a:solidFill>
                <a:srgbClr val="64748B"/>
              </a:solidFill>
              <a:round/>
            </a:ln>
          </c:spPr>
          <c:marker>
            <c:symbol val="none"/>
          </c:marker>
          <c:dLbls>
            <c:txPr>
              <a:bodyPr wrap="none"/>
              <a:lstStyle/>
              <a:p>
                <a:pPr>
                  <a:defRPr sz="1000" b="0" u="none" strike="noStrike">
                    <a:solidFill>
                      <a:srgbClr val="000000"/>
                    </a:solidFill>
                    <a:uFillTx/>
                    <a:latin typeface="Arial"/>
                  </a:defRPr>
                </a:pPr>
              </a:p>
            </c:txPr>
            <c:dLblPos val="r"/>
            <c:showLegendKey val="0"/>
            <c:showVal val="0"/>
            <c:showCatName val="0"/>
            <c:showSerName val="0"/>
            <c:showPercent val="0"/>
            <c:separator> </c:separator>
            <c:extLst>
              <c:ext xmlns:c15="http://schemas.microsoft.com/office/drawing/2012/chart" uri="{CE6537A1-D6FC-4f65-9D91-7224C49458BB}">
                <c15:showLeaderLines val="1"/>
              </c:ext>
            </c:extLst>
          </c:dLbls>
          <c:xVal>
            <c:numRef>
              <c:f>Spaghetti!$AB$10:$AF$10</c:f>
              <c:numCache>
                <c:formatCode>0.0</c:formatCode>
                <c:ptCount val="5"/>
                <c:pt idx="0">
                  <c:v>16</c:v>
                </c:pt>
                <c:pt idx="1">
                  <c:v>24</c:v>
                </c:pt>
                <c:pt idx="2">
                  <c:v>24</c:v>
                </c:pt>
                <c:pt idx="3">
                  <c:v>16</c:v>
                </c:pt>
                <c:pt idx="4">
                  <c:v>16</c:v>
                </c:pt>
              </c:numCache>
            </c:numRef>
          </c:xVal>
          <c:yVal>
            <c:numRef>
              <c:f>Spaghetti!$AG$10:$AK$10</c:f>
              <c:numCache>
                <c:formatCode>0.0</c:formatCode>
                <c:ptCount val="5"/>
                <c:pt idx="0">
                  <c:v>16</c:v>
                </c:pt>
                <c:pt idx="1">
                  <c:v>16</c:v>
                </c:pt>
                <c:pt idx="2">
                  <c:v>23</c:v>
                </c:pt>
                <c:pt idx="3">
                  <c:v>23</c:v>
                </c:pt>
                <c:pt idx="4">
                  <c:v>16</c:v>
                </c:pt>
              </c:numCache>
            </c:numRef>
          </c:yVal>
          <c:smooth val="0"/>
        </c:ser>
        <c:ser>
          <c:idx val="5"/>
          <c:order val="5"/>
          <c:tx>
            <c:strRef>
              <c:f>Spaghetti!$B$11</c:f>
              <c:strCache>
                <c:ptCount val="1"/>
                <c:pt idx="0">
                  <c:v>Machine 3</c:v>
                </c:pt>
              </c:strCache>
            </c:strRef>
          </c:tx>
          <c:spPr>
            <a:solidFill>
              <a:srgbClr val="64748B"/>
            </a:solidFill>
            <a:ln w="19080">
              <a:solidFill>
                <a:srgbClr val="64748B"/>
              </a:solidFill>
              <a:round/>
            </a:ln>
          </c:spPr>
          <c:marker>
            <c:symbol val="none"/>
          </c:marker>
          <c:dLbls>
            <c:txPr>
              <a:bodyPr wrap="none"/>
              <a:lstStyle/>
              <a:p>
                <a:pPr>
                  <a:defRPr sz="1000" b="0" u="none" strike="noStrike">
                    <a:solidFill>
                      <a:srgbClr val="000000"/>
                    </a:solidFill>
                    <a:uFillTx/>
                    <a:latin typeface="Arial"/>
                  </a:defRPr>
                </a:pPr>
              </a:p>
            </c:txPr>
            <c:dLblPos val="r"/>
            <c:showLegendKey val="0"/>
            <c:showVal val="0"/>
            <c:showCatName val="0"/>
            <c:showSerName val="0"/>
            <c:showPercent val="0"/>
            <c:separator> </c:separator>
            <c:extLst>
              <c:ext xmlns:c15="http://schemas.microsoft.com/office/drawing/2012/chart" uri="{CE6537A1-D6FC-4f65-9D91-7224C49458BB}">
                <c15:showLeaderLines val="1"/>
              </c:ext>
            </c:extLst>
          </c:dLbls>
          <c:xVal>
            <c:numRef>
              <c:f>Spaghetti!$AB$11:$AF$11</c:f>
              <c:numCache>
                <c:formatCode>0.0</c:formatCode>
                <c:ptCount val="5"/>
                <c:pt idx="0">
                  <c:v>30</c:v>
                </c:pt>
                <c:pt idx="1">
                  <c:v>38</c:v>
                </c:pt>
                <c:pt idx="2">
                  <c:v>38</c:v>
                </c:pt>
                <c:pt idx="3">
                  <c:v>30</c:v>
                </c:pt>
                <c:pt idx="4">
                  <c:v>30</c:v>
                </c:pt>
              </c:numCache>
            </c:numRef>
          </c:xVal>
          <c:yVal>
            <c:numRef>
              <c:f>Spaghetti!$AG$11:$AK$11</c:f>
              <c:numCache>
                <c:formatCode>0.0</c:formatCode>
                <c:ptCount val="5"/>
                <c:pt idx="0">
                  <c:v>16</c:v>
                </c:pt>
                <c:pt idx="1">
                  <c:v>16</c:v>
                </c:pt>
                <c:pt idx="2">
                  <c:v>23</c:v>
                </c:pt>
                <c:pt idx="3">
                  <c:v>23</c:v>
                </c:pt>
                <c:pt idx="4">
                  <c:v>16</c:v>
                </c:pt>
              </c:numCache>
            </c:numRef>
          </c:yVal>
          <c:smooth val="0"/>
        </c:ser>
        <c:ser>
          <c:idx val="6"/>
          <c:order val="6"/>
          <c:tx>
            <c:strRef>
              <c:f>Spaghetti!$B$12</c:f>
              <c:strCache>
                <c:ptCount val="1"/>
                <c:pt idx="0">
                  <c:v/>
                </c:pt>
              </c:strCache>
            </c:strRef>
          </c:tx>
          <c:spPr>
            <a:solidFill>
              <a:srgbClr val="64748B"/>
            </a:solidFill>
            <a:ln w="19080">
              <a:solidFill>
                <a:srgbClr val="64748B"/>
              </a:solidFill>
              <a:round/>
            </a:ln>
          </c:spPr>
          <c:marker>
            <c:symbol val="none"/>
          </c:marker>
          <c:dLbls>
            <c:txPr>
              <a:bodyPr wrap="none"/>
              <a:lstStyle/>
              <a:p>
                <a:pPr>
                  <a:defRPr sz="1000" b="0" u="none" strike="noStrike">
                    <a:solidFill>
                      <a:srgbClr val="000000"/>
                    </a:solidFill>
                    <a:uFillTx/>
                    <a:latin typeface="Arial"/>
                  </a:defRPr>
                </a:pPr>
              </a:p>
            </c:txPr>
            <c:dLblPos val="r"/>
            <c:showLegendKey val="0"/>
            <c:showVal val="0"/>
            <c:showCatName val="0"/>
            <c:showSerName val="0"/>
            <c:showPercent val="0"/>
            <c:separator> </c:separator>
            <c:extLst>
              <c:ext xmlns:c15="http://schemas.microsoft.com/office/drawing/2012/chart" uri="{CE6537A1-D6FC-4f65-9D91-7224C49458BB}">
                <c15:showLeaderLines val="1"/>
              </c:ext>
            </c:extLst>
          </c:dLbls>
          <c:xVal>
            <c:numRef>
              <c:f>Spaghetti!$AB$12:$AF$12</c:f>
              <c:numCache>
                <c:formatCode>0.0</c:formatCode>
                <c:ptCount val="5"/>
              </c:numCache>
            </c:numRef>
          </c:xVal>
          <c:yVal>
            <c:numRef>
              <c:f>Spaghetti!$AG$12:$AK$12</c:f>
              <c:numCache>
                <c:formatCode>0.0</c:formatCode>
                <c:ptCount val="5"/>
              </c:numCache>
            </c:numRef>
          </c:yVal>
          <c:smooth val="0"/>
        </c:ser>
        <c:ser>
          <c:idx val="7"/>
          <c:order val="7"/>
          <c:tx>
            <c:strRef>
              <c:f>Spaghetti!$B$13</c:f>
              <c:strCache>
                <c:ptCount val="1"/>
                <c:pt idx="0">
                  <c:v/>
                </c:pt>
              </c:strCache>
            </c:strRef>
          </c:tx>
          <c:spPr>
            <a:solidFill>
              <a:srgbClr val="64748B"/>
            </a:solidFill>
            <a:ln w="19080">
              <a:solidFill>
                <a:srgbClr val="64748B"/>
              </a:solidFill>
              <a:round/>
            </a:ln>
          </c:spPr>
          <c:marker>
            <c:symbol val="none"/>
          </c:marker>
          <c:dLbls>
            <c:txPr>
              <a:bodyPr wrap="none"/>
              <a:lstStyle/>
              <a:p>
                <a:pPr>
                  <a:defRPr sz="1000" b="0" u="none" strike="noStrike">
                    <a:solidFill>
                      <a:srgbClr val="000000"/>
                    </a:solidFill>
                    <a:uFillTx/>
                    <a:latin typeface="Arial"/>
                  </a:defRPr>
                </a:pPr>
              </a:p>
            </c:txPr>
            <c:dLblPos val="r"/>
            <c:showLegendKey val="0"/>
            <c:showVal val="0"/>
            <c:showCatName val="0"/>
            <c:showSerName val="0"/>
            <c:showPercent val="0"/>
            <c:separator> </c:separator>
            <c:extLst>
              <c:ext xmlns:c15="http://schemas.microsoft.com/office/drawing/2012/chart" uri="{CE6537A1-D6FC-4f65-9D91-7224C49458BB}">
                <c15:showLeaderLines val="1"/>
              </c:ext>
            </c:extLst>
          </c:dLbls>
          <c:xVal>
            <c:numRef>
              <c:f>Spaghetti!$AB$13:$AF$13</c:f>
              <c:numCache>
                <c:formatCode>0.0</c:formatCode>
                <c:ptCount val="5"/>
              </c:numCache>
            </c:numRef>
          </c:xVal>
          <c:yVal>
            <c:numRef>
              <c:f>Spaghetti!$AG$13:$AK$13</c:f>
              <c:numCache>
                <c:formatCode>0.0</c:formatCode>
                <c:ptCount val="5"/>
              </c:numCache>
            </c:numRef>
          </c:yVal>
          <c:smooth val="0"/>
        </c:ser>
        <c:ser>
          <c:idx val="8"/>
          <c:order val="8"/>
          <c:tx>
            <c:strRef>
              <c:f>Spaghetti!$B$14</c:f>
              <c:strCache>
                <c:ptCount val="1"/>
                <c:pt idx="0">
                  <c:v/>
                </c:pt>
              </c:strCache>
            </c:strRef>
          </c:tx>
          <c:spPr>
            <a:solidFill>
              <a:srgbClr val="64748B"/>
            </a:solidFill>
            <a:ln w="19080">
              <a:solidFill>
                <a:srgbClr val="64748B"/>
              </a:solidFill>
              <a:round/>
            </a:ln>
          </c:spPr>
          <c:marker>
            <c:symbol val="none"/>
          </c:marker>
          <c:dLbls>
            <c:txPr>
              <a:bodyPr wrap="none"/>
              <a:lstStyle/>
              <a:p>
                <a:pPr>
                  <a:defRPr sz="1000" b="0" u="none" strike="noStrike">
                    <a:solidFill>
                      <a:srgbClr val="000000"/>
                    </a:solidFill>
                    <a:uFillTx/>
                    <a:latin typeface="Arial"/>
                  </a:defRPr>
                </a:pPr>
              </a:p>
            </c:txPr>
            <c:dLblPos val="r"/>
            <c:showLegendKey val="0"/>
            <c:showVal val="0"/>
            <c:showCatName val="0"/>
            <c:showSerName val="0"/>
            <c:showPercent val="0"/>
            <c:separator> </c:separator>
            <c:extLst>
              <c:ext xmlns:c15="http://schemas.microsoft.com/office/drawing/2012/chart" uri="{CE6537A1-D6FC-4f65-9D91-7224C49458BB}">
                <c15:showLeaderLines val="1"/>
              </c:ext>
            </c:extLst>
          </c:dLbls>
          <c:xVal>
            <c:numRef>
              <c:f>Spaghetti!$AB$14:$AF$14</c:f>
              <c:numCache>
                <c:formatCode>0.0</c:formatCode>
                <c:ptCount val="5"/>
              </c:numCache>
            </c:numRef>
          </c:xVal>
          <c:yVal>
            <c:numRef>
              <c:f>Spaghetti!$AG$14:$AK$14</c:f>
              <c:numCache>
                <c:formatCode>0.0</c:formatCode>
                <c:ptCount val="5"/>
              </c:numCache>
            </c:numRef>
          </c:yVal>
          <c:smooth val="0"/>
        </c:ser>
        <c:ser>
          <c:idx val="9"/>
          <c:order val="9"/>
          <c:tx>
            <c:strRef>
              <c:f>Spaghetti!$B$15</c:f>
              <c:strCache>
                <c:ptCount val="1"/>
                <c:pt idx="0">
                  <c:v/>
                </c:pt>
              </c:strCache>
            </c:strRef>
          </c:tx>
          <c:spPr>
            <a:solidFill>
              <a:srgbClr val="64748B"/>
            </a:solidFill>
            <a:ln w="19080">
              <a:solidFill>
                <a:srgbClr val="64748B"/>
              </a:solidFill>
              <a:round/>
            </a:ln>
          </c:spPr>
          <c:marker>
            <c:symbol val="none"/>
          </c:marker>
          <c:dLbls>
            <c:txPr>
              <a:bodyPr wrap="none"/>
              <a:lstStyle/>
              <a:p>
                <a:pPr>
                  <a:defRPr sz="1000" b="0" u="none" strike="noStrike">
                    <a:solidFill>
                      <a:srgbClr val="000000"/>
                    </a:solidFill>
                    <a:uFillTx/>
                    <a:latin typeface="Arial"/>
                  </a:defRPr>
                </a:pPr>
              </a:p>
            </c:txPr>
            <c:dLblPos val="r"/>
            <c:showLegendKey val="0"/>
            <c:showVal val="0"/>
            <c:showCatName val="0"/>
            <c:showSerName val="0"/>
            <c:showPercent val="0"/>
            <c:separator> </c:separator>
            <c:extLst>
              <c:ext xmlns:c15="http://schemas.microsoft.com/office/drawing/2012/chart" uri="{CE6537A1-D6FC-4f65-9D91-7224C49458BB}">
                <c15:showLeaderLines val="1"/>
              </c:ext>
            </c:extLst>
          </c:dLbls>
          <c:xVal>
            <c:numRef>
              <c:f>Spaghetti!$AB$15:$AF$15</c:f>
              <c:numCache>
                <c:formatCode>0.0</c:formatCode>
                <c:ptCount val="5"/>
              </c:numCache>
            </c:numRef>
          </c:xVal>
          <c:yVal>
            <c:numRef>
              <c:f>Spaghetti!$AG$15:$AK$15</c:f>
              <c:numCache>
                <c:formatCode>0.0</c:formatCode>
                <c:ptCount val="5"/>
              </c:numCache>
            </c:numRef>
          </c:yVal>
          <c:smooth val="0"/>
        </c:ser>
        <c:ser>
          <c:idx val="10"/>
          <c:order val="10"/>
          <c:tx>
            <c:strRef>
              <c:f>Spaghetti!$B$16</c:f>
              <c:strCache>
                <c:ptCount val="1"/>
                <c:pt idx="0">
                  <c:v/>
                </c:pt>
              </c:strCache>
            </c:strRef>
          </c:tx>
          <c:spPr>
            <a:solidFill>
              <a:srgbClr val="64748B"/>
            </a:solidFill>
            <a:ln w="19080">
              <a:solidFill>
                <a:srgbClr val="64748B"/>
              </a:solidFill>
              <a:round/>
            </a:ln>
          </c:spPr>
          <c:marker>
            <c:symbol val="none"/>
          </c:marker>
          <c:dLbls>
            <c:txPr>
              <a:bodyPr wrap="none"/>
              <a:lstStyle/>
              <a:p>
                <a:pPr>
                  <a:defRPr sz="1000" b="0" u="none" strike="noStrike">
                    <a:solidFill>
                      <a:srgbClr val="000000"/>
                    </a:solidFill>
                    <a:uFillTx/>
                    <a:latin typeface="Arial"/>
                  </a:defRPr>
                </a:pPr>
              </a:p>
            </c:txPr>
            <c:dLblPos val="r"/>
            <c:showLegendKey val="0"/>
            <c:showVal val="0"/>
            <c:showCatName val="0"/>
            <c:showSerName val="0"/>
            <c:showPercent val="0"/>
            <c:separator> </c:separator>
            <c:extLst>
              <c:ext xmlns:c15="http://schemas.microsoft.com/office/drawing/2012/chart" uri="{CE6537A1-D6FC-4f65-9D91-7224C49458BB}">
                <c15:showLeaderLines val="1"/>
              </c:ext>
            </c:extLst>
          </c:dLbls>
          <c:xVal>
            <c:numRef>
              <c:f>Spaghetti!$AB$16:$AF$16</c:f>
              <c:numCache>
                <c:formatCode>0.0</c:formatCode>
                <c:ptCount val="5"/>
              </c:numCache>
            </c:numRef>
          </c:xVal>
          <c:yVal>
            <c:numRef>
              <c:f>Spaghetti!$AG$16:$AK$16</c:f>
              <c:numCache>
                <c:formatCode>0.0</c:formatCode>
                <c:ptCount val="5"/>
              </c:numCache>
            </c:numRef>
          </c:yVal>
          <c:smooth val="0"/>
        </c:ser>
        <c:ser>
          <c:idx val="11"/>
          <c:order val="11"/>
          <c:tx>
            <c:strRef>
              <c:f>Spaghetti!$B$17</c:f>
              <c:strCache>
                <c:ptCount val="1"/>
                <c:pt idx="0">
                  <c:v/>
                </c:pt>
              </c:strCache>
            </c:strRef>
          </c:tx>
          <c:spPr>
            <a:solidFill>
              <a:srgbClr val="64748B"/>
            </a:solidFill>
            <a:ln w="19080">
              <a:solidFill>
                <a:srgbClr val="64748B"/>
              </a:solidFill>
              <a:round/>
            </a:ln>
          </c:spPr>
          <c:marker>
            <c:symbol val="none"/>
          </c:marker>
          <c:dLbls>
            <c:txPr>
              <a:bodyPr wrap="none"/>
              <a:lstStyle/>
              <a:p>
                <a:pPr>
                  <a:defRPr sz="1000" b="0" u="none" strike="noStrike">
                    <a:solidFill>
                      <a:srgbClr val="000000"/>
                    </a:solidFill>
                    <a:uFillTx/>
                    <a:latin typeface="Arial"/>
                  </a:defRPr>
                </a:pPr>
              </a:p>
            </c:txPr>
            <c:dLblPos val="r"/>
            <c:showLegendKey val="0"/>
            <c:showVal val="0"/>
            <c:showCatName val="0"/>
            <c:showSerName val="0"/>
            <c:showPercent val="0"/>
            <c:separator> </c:separator>
            <c:extLst>
              <c:ext xmlns:c15="http://schemas.microsoft.com/office/drawing/2012/chart" uri="{CE6537A1-D6FC-4f65-9D91-7224C49458BB}">
                <c15:showLeaderLines val="1"/>
              </c:ext>
            </c:extLst>
          </c:dLbls>
          <c:xVal>
            <c:numRef>
              <c:f>Spaghetti!$AB$17:$AF$17</c:f>
              <c:numCache>
                <c:formatCode>0.0</c:formatCode>
                <c:ptCount val="5"/>
              </c:numCache>
            </c:numRef>
          </c:xVal>
          <c:yVal>
            <c:numRef>
              <c:f>Spaghetti!$AG$17:$AK$17</c:f>
              <c:numCache>
                <c:formatCode>0.0</c:formatCode>
                <c:ptCount val="5"/>
              </c:numCache>
            </c:numRef>
          </c:yVal>
          <c:smooth val="0"/>
        </c:ser>
        <c:ser>
          <c:idx val="12"/>
          <c:order val="12"/>
          <c:tx>
            <c:strRef>
              <c:f>Spaghetti!$B$6</c:f>
              <c:strCache>
                <c:ptCount val="1"/>
                <c:pt idx="0">
                  <c:v>Workshop bench</c:v>
                </c:pt>
              </c:strCache>
            </c:strRef>
          </c:tx>
          <c:spPr>
            <a:solidFill>
              <a:srgbClr val="99CCFF"/>
            </a:solidFill>
            <a:ln w="12600">
              <a:noFill/>
            </a:ln>
          </c:spPr>
          <c:marker>
            <c:symbol val="none"/>
          </c:marker>
          <c:dLbls>
            <c:txPr>
              <a:bodyPr wrap="square"/>
              <a:lstStyle/>
              <a:p>
                <a:pPr>
                  <a:defRPr sz="1000" b="0" u="none" strike="noStrike">
                    <a:solidFill>
                      <a:srgbClr val="000000"/>
                    </a:solidFill>
                    <a:uFillTx/>
                    <a:latin typeface="Calibri"/>
                  </a:defRPr>
                </a:pPr>
              </a:p>
            </c:txPr>
            <c:dLblPos val="ctr"/>
            <c:showLegendKey val="0"/>
            <c:showVal val="0"/>
            <c:showCatName val="0"/>
            <c:showSerName val="1"/>
            <c:showPercent val="0"/>
            <c:separator>; </c:separator>
            <c:extLst>
              <c:ext xmlns:c15="http://schemas.microsoft.com/office/drawing/2012/chart" uri="{CE6537A1-D6FC-4f65-9D91-7224C49458BB}">
                <c15:showLeaderLines val="1"/>
              </c:ext>
            </c:extLst>
          </c:dLbls>
          <c:xVal>
            <c:numRef>
              <c:f>Spaghetti!$AL$6</c:f>
              <c:numCache>
                <c:formatCode>0.0</c:formatCode>
                <c:ptCount val="1"/>
                <c:pt idx="0">
                  <c:v>5</c:v>
                </c:pt>
              </c:numCache>
            </c:numRef>
          </c:xVal>
          <c:yVal>
            <c:numRef>
              <c:f>Spaghetti!$AM$6</c:f>
              <c:numCache>
                <c:formatCode>0.0</c:formatCode>
                <c:ptCount val="1"/>
                <c:pt idx="0">
                  <c:v>4.8</c:v>
                </c:pt>
              </c:numCache>
            </c:numRef>
          </c:yVal>
          <c:smooth val="0"/>
        </c:ser>
        <c:ser>
          <c:idx val="13"/>
          <c:order val="13"/>
          <c:tx>
            <c:strRef>
              <c:f>Spaghetti!$B$7</c:f>
              <c:strCache>
                <c:ptCount val="1"/>
                <c:pt idx="0">
                  <c:v>Spare parts store</c:v>
                </c:pt>
              </c:strCache>
            </c:strRef>
          </c:tx>
          <c:spPr>
            <a:solidFill>
              <a:srgbClr val="99CCFF"/>
            </a:solidFill>
            <a:ln w="12600">
              <a:noFill/>
            </a:ln>
          </c:spPr>
          <c:marker>
            <c:symbol val="none"/>
          </c:marker>
          <c:dLbls>
            <c:txPr>
              <a:bodyPr wrap="square"/>
              <a:lstStyle/>
              <a:p>
                <a:pPr>
                  <a:defRPr sz="1000" b="0" u="none" strike="noStrike">
                    <a:solidFill>
                      <a:srgbClr val="000000"/>
                    </a:solidFill>
                    <a:uFillTx/>
                    <a:latin typeface="Calibri"/>
                  </a:defRPr>
                </a:pPr>
              </a:p>
            </c:txPr>
            <c:dLblPos val="ctr"/>
            <c:showLegendKey val="0"/>
            <c:showVal val="0"/>
            <c:showCatName val="0"/>
            <c:showSerName val="1"/>
            <c:showPercent val="0"/>
            <c:separator>; </c:separator>
            <c:extLst>
              <c:ext xmlns:c15="http://schemas.microsoft.com/office/drawing/2012/chart" uri="{CE6537A1-D6FC-4f65-9D91-7224C49458BB}">
                <c15:showLeaderLines val="1"/>
              </c:ext>
            </c:extLst>
          </c:dLbls>
          <c:xVal>
            <c:numRef>
              <c:f>Spaghetti!$AL$7</c:f>
              <c:numCache>
                <c:formatCode>0.0</c:formatCode>
                <c:ptCount val="1"/>
                <c:pt idx="0">
                  <c:v>20</c:v>
                </c:pt>
              </c:numCache>
            </c:numRef>
          </c:xVal>
          <c:yVal>
            <c:numRef>
              <c:f>Spaghetti!$AM$7</c:f>
              <c:numCache>
                <c:formatCode>0.0</c:formatCode>
                <c:ptCount val="1"/>
                <c:pt idx="0">
                  <c:v>4.8</c:v>
                </c:pt>
              </c:numCache>
            </c:numRef>
          </c:yVal>
          <c:smooth val="0"/>
        </c:ser>
        <c:ser>
          <c:idx val="14"/>
          <c:order val="14"/>
          <c:tx>
            <c:strRef>
              <c:f>Spaghetti!$B$8</c:f>
              <c:strCache>
                <c:ptCount val="1"/>
                <c:pt idx="0">
                  <c:v>Tool crib</c:v>
                </c:pt>
              </c:strCache>
            </c:strRef>
          </c:tx>
          <c:spPr>
            <a:solidFill>
              <a:srgbClr val="99CCFF"/>
            </a:solidFill>
            <a:ln w="12600">
              <a:noFill/>
            </a:ln>
          </c:spPr>
          <c:marker>
            <c:symbol val="none"/>
          </c:marker>
          <c:dLbls>
            <c:txPr>
              <a:bodyPr wrap="square"/>
              <a:lstStyle/>
              <a:p>
                <a:pPr>
                  <a:defRPr sz="1000" b="0" u="none" strike="noStrike">
                    <a:solidFill>
                      <a:srgbClr val="000000"/>
                    </a:solidFill>
                    <a:uFillTx/>
                    <a:latin typeface="Calibri"/>
                  </a:defRPr>
                </a:pPr>
              </a:p>
            </c:txPr>
            <c:dLblPos val="ctr"/>
            <c:showLegendKey val="0"/>
            <c:showVal val="0"/>
            <c:showCatName val="0"/>
            <c:showSerName val="1"/>
            <c:showPercent val="0"/>
            <c:separator>; </c:separator>
            <c:extLst>
              <c:ext xmlns:c15="http://schemas.microsoft.com/office/drawing/2012/chart" uri="{CE6537A1-D6FC-4f65-9D91-7224C49458BB}">
                <c15:showLeaderLines val="1"/>
              </c:ext>
            </c:extLst>
          </c:dLbls>
          <c:xVal>
            <c:numRef>
              <c:f>Spaghetti!$AL$8</c:f>
              <c:numCache>
                <c:formatCode>0.0</c:formatCode>
                <c:ptCount val="1"/>
                <c:pt idx="0">
                  <c:v>34</c:v>
                </c:pt>
              </c:numCache>
            </c:numRef>
          </c:xVal>
          <c:yVal>
            <c:numRef>
              <c:f>Spaghetti!$AM$8</c:f>
              <c:numCache>
                <c:formatCode>0.0</c:formatCode>
                <c:ptCount val="1"/>
                <c:pt idx="0">
                  <c:v>4.8</c:v>
                </c:pt>
              </c:numCache>
            </c:numRef>
          </c:yVal>
          <c:smooth val="0"/>
        </c:ser>
        <c:ser>
          <c:idx val="15"/>
          <c:order val="15"/>
          <c:tx>
            <c:strRef>
              <c:f>Spaghetti!$B$9</c:f>
              <c:strCache>
                <c:ptCount val="1"/>
                <c:pt idx="0">
                  <c:v>Machine 1</c:v>
                </c:pt>
              </c:strCache>
            </c:strRef>
          </c:tx>
          <c:spPr>
            <a:solidFill>
              <a:srgbClr val="99CCFF"/>
            </a:solidFill>
            <a:ln w="12600">
              <a:noFill/>
            </a:ln>
          </c:spPr>
          <c:marker>
            <c:symbol val="none"/>
          </c:marker>
          <c:dLbls>
            <c:txPr>
              <a:bodyPr wrap="square"/>
              <a:lstStyle/>
              <a:p>
                <a:pPr>
                  <a:defRPr sz="1000" b="0" u="none" strike="noStrike">
                    <a:solidFill>
                      <a:srgbClr val="000000"/>
                    </a:solidFill>
                    <a:uFillTx/>
                    <a:latin typeface="Calibri"/>
                  </a:defRPr>
                </a:pPr>
              </a:p>
            </c:txPr>
            <c:dLblPos val="ctr"/>
            <c:showLegendKey val="0"/>
            <c:showVal val="0"/>
            <c:showCatName val="0"/>
            <c:showSerName val="1"/>
            <c:showPercent val="0"/>
            <c:separator>; </c:separator>
            <c:extLst>
              <c:ext xmlns:c15="http://schemas.microsoft.com/office/drawing/2012/chart" uri="{CE6537A1-D6FC-4f65-9D91-7224C49458BB}">
                <c15:showLeaderLines val="1"/>
              </c:ext>
            </c:extLst>
          </c:dLbls>
          <c:xVal>
            <c:numRef>
              <c:f>Spaghetti!$AL$9</c:f>
              <c:numCache>
                <c:formatCode>0.0</c:formatCode>
                <c:ptCount val="1"/>
                <c:pt idx="0">
                  <c:v>4</c:v>
                </c:pt>
              </c:numCache>
            </c:numRef>
          </c:xVal>
          <c:yVal>
            <c:numRef>
              <c:f>Spaghetti!$AM$9</c:f>
              <c:numCache>
                <c:formatCode>0.0</c:formatCode>
                <c:ptCount val="1"/>
                <c:pt idx="0">
                  <c:v>21.6</c:v>
                </c:pt>
              </c:numCache>
            </c:numRef>
          </c:yVal>
          <c:smooth val="0"/>
        </c:ser>
        <c:ser>
          <c:idx val="16"/>
          <c:order val="16"/>
          <c:tx>
            <c:strRef>
              <c:f>Spaghetti!$B$10</c:f>
              <c:strCache>
                <c:ptCount val="1"/>
                <c:pt idx="0">
                  <c:v>Machine 2</c:v>
                </c:pt>
              </c:strCache>
            </c:strRef>
          </c:tx>
          <c:spPr>
            <a:solidFill>
              <a:srgbClr val="99CCFF"/>
            </a:solidFill>
            <a:ln w="12600">
              <a:noFill/>
            </a:ln>
          </c:spPr>
          <c:marker>
            <c:symbol val="none"/>
          </c:marker>
          <c:dLbls>
            <c:txPr>
              <a:bodyPr wrap="square"/>
              <a:lstStyle/>
              <a:p>
                <a:pPr>
                  <a:defRPr sz="1000" b="0" u="none" strike="noStrike">
                    <a:solidFill>
                      <a:srgbClr val="000000"/>
                    </a:solidFill>
                    <a:uFillTx/>
                    <a:latin typeface="Calibri"/>
                  </a:defRPr>
                </a:pPr>
              </a:p>
            </c:txPr>
            <c:dLblPos val="ctr"/>
            <c:showLegendKey val="0"/>
            <c:showVal val="0"/>
            <c:showCatName val="0"/>
            <c:showSerName val="1"/>
            <c:showPercent val="0"/>
            <c:separator>; </c:separator>
            <c:extLst>
              <c:ext xmlns:c15="http://schemas.microsoft.com/office/drawing/2012/chart" uri="{CE6537A1-D6FC-4f65-9D91-7224C49458BB}">
                <c15:showLeaderLines val="1"/>
              </c:ext>
            </c:extLst>
          </c:dLbls>
          <c:xVal>
            <c:numRef>
              <c:f>Spaghetti!$AL$10</c:f>
              <c:numCache>
                <c:formatCode>0.0</c:formatCode>
                <c:ptCount val="1"/>
                <c:pt idx="0">
                  <c:v>20</c:v>
                </c:pt>
              </c:numCache>
            </c:numRef>
          </c:xVal>
          <c:yVal>
            <c:numRef>
              <c:f>Spaghetti!$AM$10</c:f>
              <c:numCache>
                <c:formatCode>0.0</c:formatCode>
                <c:ptCount val="1"/>
                <c:pt idx="0">
                  <c:v>21.6</c:v>
                </c:pt>
              </c:numCache>
            </c:numRef>
          </c:yVal>
          <c:smooth val="0"/>
        </c:ser>
        <c:ser>
          <c:idx val="17"/>
          <c:order val="17"/>
          <c:tx>
            <c:strRef>
              <c:f>Spaghetti!$B$11</c:f>
              <c:strCache>
                <c:ptCount val="1"/>
                <c:pt idx="0">
                  <c:v>Machine 3</c:v>
                </c:pt>
              </c:strCache>
            </c:strRef>
          </c:tx>
          <c:spPr>
            <a:solidFill>
              <a:srgbClr val="99CCFF"/>
            </a:solidFill>
            <a:ln w="12600">
              <a:noFill/>
            </a:ln>
          </c:spPr>
          <c:marker>
            <c:symbol val="none"/>
          </c:marker>
          <c:dLbls>
            <c:txPr>
              <a:bodyPr wrap="square"/>
              <a:lstStyle/>
              <a:p>
                <a:pPr>
                  <a:defRPr sz="1000" b="0" u="none" strike="noStrike">
                    <a:solidFill>
                      <a:srgbClr val="000000"/>
                    </a:solidFill>
                    <a:uFillTx/>
                    <a:latin typeface="Calibri"/>
                  </a:defRPr>
                </a:pPr>
              </a:p>
            </c:txPr>
            <c:dLblPos val="ctr"/>
            <c:showLegendKey val="0"/>
            <c:showVal val="0"/>
            <c:showCatName val="0"/>
            <c:showSerName val="1"/>
            <c:showPercent val="0"/>
            <c:separator>; </c:separator>
            <c:extLst>
              <c:ext xmlns:c15="http://schemas.microsoft.com/office/drawing/2012/chart" uri="{CE6537A1-D6FC-4f65-9D91-7224C49458BB}">
                <c15:showLeaderLines val="1"/>
              </c:ext>
            </c:extLst>
          </c:dLbls>
          <c:xVal>
            <c:numRef>
              <c:f>Spaghetti!$AL$11</c:f>
              <c:numCache>
                <c:formatCode>0.0</c:formatCode>
                <c:ptCount val="1"/>
                <c:pt idx="0">
                  <c:v>34</c:v>
                </c:pt>
              </c:numCache>
            </c:numRef>
          </c:xVal>
          <c:yVal>
            <c:numRef>
              <c:f>Spaghetti!$AM$11</c:f>
              <c:numCache>
                <c:formatCode>0.0</c:formatCode>
                <c:ptCount val="1"/>
                <c:pt idx="0">
                  <c:v>21.6</c:v>
                </c:pt>
              </c:numCache>
            </c:numRef>
          </c:yVal>
          <c:smooth val="0"/>
        </c:ser>
        <c:ser>
          <c:idx val="18"/>
          <c:order val="18"/>
          <c:tx>
            <c:strRef>
              <c:f>Spaghetti!$B$12</c:f>
              <c:strCache>
                <c:ptCount val="1"/>
                <c:pt idx="0">
                  <c:v/>
                </c:pt>
              </c:strCache>
            </c:strRef>
          </c:tx>
          <c:spPr>
            <a:solidFill>
              <a:srgbClr val="99CCFF"/>
            </a:solidFill>
            <a:ln w="12600">
              <a:noFill/>
            </a:ln>
          </c:spPr>
          <c:marker>
            <c:symbol val="none"/>
          </c:marker>
          <c:dLbls>
            <c:txPr>
              <a:bodyPr wrap="square"/>
              <a:lstStyle/>
              <a:p>
                <a:pPr>
                  <a:defRPr sz="1000" b="0" u="none" strike="noStrike">
                    <a:solidFill>
                      <a:srgbClr val="000000"/>
                    </a:solidFill>
                    <a:uFillTx/>
                    <a:latin typeface="Calibri"/>
                  </a:defRPr>
                </a:pPr>
              </a:p>
            </c:txPr>
            <c:dLblPos val="ctr"/>
            <c:showLegendKey val="0"/>
            <c:showVal val="0"/>
            <c:showCatName val="0"/>
            <c:showSerName val="1"/>
            <c:showPercent val="0"/>
            <c:separator>; </c:separator>
            <c:extLst>
              <c:ext xmlns:c15="http://schemas.microsoft.com/office/drawing/2012/chart" uri="{CE6537A1-D6FC-4f65-9D91-7224C49458BB}">
                <c15:showLeaderLines val="1"/>
              </c:ext>
            </c:extLst>
          </c:dLbls>
          <c:xVal>
            <c:numRef>
              <c:f>Spaghetti!$AL$12</c:f>
              <c:numCache>
                <c:formatCode>0.0</c:formatCode>
                <c:ptCount val="1"/>
              </c:numCache>
            </c:numRef>
          </c:xVal>
          <c:yVal>
            <c:numRef>
              <c:f>Spaghetti!$AM$12</c:f>
              <c:numCache>
                <c:formatCode>0.0</c:formatCode>
                <c:ptCount val="1"/>
              </c:numCache>
            </c:numRef>
          </c:yVal>
          <c:smooth val="0"/>
        </c:ser>
        <c:ser>
          <c:idx val="19"/>
          <c:order val="19"/>
          <c:tx>
            <c:strRef>
              <c:f>Spaghetti!$B$13</c:f>
              <c:strCache>
                <c:ptCount val="1"/>
                <c:pt idx="0">
                  <c:v/>
                </c:pt>
              </c:strCache>
            </c:strRef>
          </c:tx>
          <c:spPr>
            <a:solidFill>
              <a:srgbClr val="99CCFF"/>
            </a:solidFill>
            <a:ln w="12600">
              <a:noFill/>
            </a:ln>
          </c:spPr>
          <c:marker>
            <c:symbol val="none"/>
          </c:marker>
          <c:dLbls>
            <c:txPr>
              <a:bodyPr wrap="square"/>
              <a:lstStyle/>
              <a:p>
                <a:pPr>
                  <a:defRPr sz="1000" b="0" u="none" strike="noStrike">
                    <a:solidFill>
                      <a:srgbClr val="000000"/>
                    </a:solidFill>
                    <a:uFillTx/>
                    <a:latin typeface="Calibri"/>
                  </a:defRPr>
                </a:pPr>
              </a:p>
            </c:txPr>
            <c:dLblPos val="ctr"/>
            <c:showLegendKey val="0"/>
            <c:showVal val="0"/>
            <c:showCatName val="0"/>
            <c:showSerName val="1"/>
            <c:showPercent val="0"/>
            <c:separator>; </c:separator>
            <c:extLst>
              <c:ext xmlns:c15="http://schemas.microsoft.com/office/drawing/2012/chart" uri="{CE6537A1-D6FC-4f65-9D91-7224C49458BB}">
                <c15:showLeaderLines val="1"/>
              </c:ext>
            </c:extLst>
          </c:dLbls>
          <c:xVal>
            <c:numRef>
              <c:f>Spaghetti!$AL$13</c:f>
              <c:numCache>
                <c:formatCode>0.0</c:formatCode>
                <c:ptCount val="1"/>
              </c:numCache>
            </c:numRef>
          </c:xVal>
          <c:yVal>
            <c:numRef>
              <c:f>Spaghetti!$AM$13</c:f>
              <c:numCache>
                <c:formatCode>0.0</c:formatCode>
                <c:ptCount val="1"/>
              </c:numCache>
            </c:numRef>
          </c:yVal>
          <c:smooth val="0"/>
        </c:ser>
        <c:ser>
          <c:idx val="20"/>
          <c:order val="20"/>
          <c:tx>
            <c:strRef>
              <c:f>Spaghetti!$B$14</c:f>
              <c:strCache>
                <c:ptCount val="1"/>
                <c:pt idx="0">
                  <c:v/>
                </c:pt>
              </c:strCache>
            </c:strRef>
          </c:tx>
          <c:spPr>
            <a:solidFill>
              <a:srgbClr val="99CCFF"/>
            </a:solidFill>
            <a:ln w="12600">
              <a:noFill/>
            </a:ln>
          </c:spPr>
          <c:marker>
            <c:symbol val="none"/>
          </c:marker>
          <c:dLbls>
            <c:txPr>
              <a:bodyPr wrap="square"/>
              <a:lstStyle/>
              <a:p>
                <a:pPr>
                  <a:defRPr sz="1000" b="0" u="none" strike="noStrike">
                    <a:solidFill>
                      <a:srgbClr val="000000"/>
                    </a:solidFill>
                    <a:uFillTx/>
                    <a:latin typeface="Calibri"/>
                  </a:defRPr>
                </a:pPr>
              </a:p>
            </c:txPr>
            <c:dLblPos val="ctr"/>
            <c:showLegendKey val="0"/>
            <c:showVal val="0"/>
            <c:showCatName val="0"/>
            <c:showSerName val="1"/>
            <c:showPercent val="0"/>
            <c:separator>; </c:separator>
            <c:extLst>
              <c:ext xmlns:c15="http://schemas.microsoft.com/office/drawing/2012/chart" uri="{CE6537A1-D6FC-4f65-9D91-7224C49458BB}">
                <c15:showLeaderLines val="1"/>
              </c:ext>
            </c:extLst>
          </c:dLbls>
          <c:xVal>
            <c:numRef>
              <c:f>Spaghetti!$AL$14</c:f>
              <c:numCache>
                <c:formatCode>0.0</c:formatCode>
                <c:ptCount val="1"/>
              </c:numCache>
            </c:numRef>
          </c:xVal>
          <c:yVal>
            <c:numRef>
              <c:f>Spaghetti!$AM$14</c:f>
              <c:numCache>
                <c:formatCode>0.0</c:formatCode>
                <c:ptCount val="1"/>
              </c:numCache>
            </c:numRef>
          </c:yVal>
          <c:smooth val="0"/>
        </c:ser>
        <c:ser>
          <c:idx val="21"/>
          <c:order val="21"/>
          <c:tx>
            <c:strRef>
              <c:f>Spaghetti!$B$15</c:f>
              <c:strCache>
                <c:ptCount val="1"/>
                <c:pt idx="0">
                  <c:v/>
                </c:pt>
              </c:strCache>
            </c:strRef>
          </c:tx>
          <c:spPr>
            <a:solidFill>
              <a:srgbClr val="99CCFF"/>
            </a:solidFill>
            <a:ln w="12600">
              <a:noFill/>
            </a:ln>
          </c:spPr>
          <c:marker>
            <c:symbol val="none"/>
          </c:marker>
          <c:dLbls>
            <c:txPr>
              <a:bodyPr wrap="square"/>
              <a:lstStyle/>
              <a:p>
                <a:pPr>
                  <a:defRPr sz="1000" b="0" u="none" strike="noStrike">
                    <a:solidFill>
                      <a:srgbClr val="000000"/>
                    </a:solidFill>
                    <a:uFillTx/>
                    <a:latin typeface="Calibri"/>
                  </a:defRPr>
                </a:pPr>
              </a:p>
            </c:txPr>
            <c:dLblPos val="ctr"/>
            <c:showLegendKey val="0"/>
            <c:showVal val="0"/>
            <c:showCatName val="0"/>
            <c:showSerName val="1"/>
            <c:showPercent val="0"/>
            <c:separator>; </c:separator>
            <c:extLst>
              <c:ext xmlns:c15="http://schemas.microsoft.com/office/drawing/2012/chart" uri="{CE6537A1-D6FC-4f65-9D91-7224C49458BB}">
                <c15:showLeaderLines val="1"/>
              </c:ext>
            </c:extLst>
          </c:dLbls>
          <c:xVal>
            <c:numRef>
              <c:f>Spaghetti!$AL$15</c:f>
              <c:numCache>
                <c:formatCode>0.0</c:formatCode>
                <c:ptCount val="1"/>
              </c:numCache>
            </c:numRef>
          </c:xVal>
          <c:yVal>
            <c:numRef>
              <c:f>Spaghetti!$AM$15</c:f>
              <c:numCache>
                <c:formatCode>0.0</c:formatCode>
                <c:ptCount val="1"/>
              </c:numCache>
            </c:numRef>
          </c:yVal>
          <c:smooth val="0"/>
        </c:ser>
        <c:ser>
          <c:idx val="22"/>
          <c:order val="22"/>
          <c:tx>
            <c:strRef>
              <c:f>Spaghetti!$B$16</c:f>
              <c:strCache>
                <c:ptCount val="1"/>
                <c:pt idx="0">
                  <c:v/>
                </c:pt>
              </c:strCache>
            </c:strRef>
          </c:tx>
          <c:spPr>
            <a:solidFill>
              <a:srgbClr val="99CCFF"/>
            </a:solidFill>
            <a:ln w="12600">
              <a:noFill/>
            </a:ln>
          </c:spPr>
          <c:marker>
            <c:symbol val="none"/>
          </c:marker>
          <c:dLbls>
            <c:txPr>
              <a:bodyPr wrap="square"/>
              <a:lstStyle/>
              <a:p>
                <a:pPr>
                  <a:defRPr sz="1000" b="0" u="none" strike="noStrike">
                    <a:solidFill>
                      <a:srgbClr val="000000"/>
                    </a:solidFill>
                    <a:uFillTx/>
                    <a:latin typeface="Calibri"/>
                  </a:defRPr>
                </a:pPr>
              </a:p>
            </c:txPr>
            <c:dLblPos val="ctr"/>
            <c:showLegendKey val="0"/>
            <c:showVal val="0"/>
            <c:showCatName val="0"/>
            <c:showSerName val="1"/>
            <c:showPercent val="0"/>
            <c:separator>; </c:separator>
            <c:extLst>
              <c:ext xmlns:c15="http://schemas.microsoft.com/office/drawing/2012/chart" uri="{CE6537A1-D6FC-4f65-9D91-7224C49458BB}">
                <c15:showLeaderLines val="1"/>
              </c:ext>
            </c:extLst>
          </c:dLbls>
          <c:xVal>
            <c:numRef>
              <c:f>Spaghetti!$AL$16</c:f>
              <c:numCache>
                <c:formatCode>0.0</c:formatCode>
                <c:ptCount val="1"/>
              </c:numCache>
            </c:numRef>
          </c:xVal>
          <c:yVal>
            <c:numRef>
              <c:f>Spaghetti!$AM$16</c:f>
              <c:numCache>
                <c:formatCode>0.0</c:formatCode>
                <c:ptCount val="1"/>
              </c:numCache>
            </c:numRef>
          </c:yVal>
          <c:smooth val="0"/>
        </c:ser>
        <c:ser>
          <c:idx val="23"/>
          <c:order val="23"/>
          <c:tx>
            <c:strRef>
              <c:f>Spaghetti!$B$17</c:f>
              <c:strCache>
                <c:ptCount val="1"/>
                <c:pt idx="0">
                  <c:v/>
                </c:pt>
              </c:strCache>
            </c:strRef>
          </c:tx>
          <c:spPr>
            <a:solidFill>
              <a:srgbClr val="99CCFF"/>
            </a:solidFill>
            <a:ln w="12600">
              <a:noFill/>
            </a:ln>
          </c:spPr>
          <c:marker>
            <c:symbol val="none"/>
          </c:marker>
          <c:dLbls>
            <c:txPr>
              <a:bodyPr wrap="square"/>
              <a:lstStyle/>
              <a:p>
                <a:pPr>
                  <a:defRPr sz="1000" b="0" u="none" strike="noStrike">
                    <a:solidFill>
                      <a:srgbClr val="000000"/>
                    </a:solidFill>
                    <a:uFillTx/>
                    <a:latin typeface="Calibri"/>
                  </a:defRPr>
                </a:pPr>
              </a:p>
            </c:txPr>
            <c:dLblPos val="ctr"/>
            <c:showLegendKey val="0"/>
            <c:showVal val="0"/>
            <c:showCatName val="0"/>
            <c:showSerName val="1"/>
            <c:showPercent val="0"/>
            <c:separator>; </c:separator>
            <c:extLst>
              <c:ext xmlns:c15="http://schemas.microsoft.com/office/drawing/2012/chart" uri="{CE6537A1-D6FC-4f65-9D91-7224C49458BB}">
                <c15:showLeaderLines val="1"/>
              </c:ext>
            </c:extLst>
          </c:dLbls>
          <c:xVal>
            <c:numRef>
              <c:f>Spaghetti!$AL$17</c:f>
              <c:numCache>
                <c:formatCode>0.0</c:formatCode>
                <c:ptCount val="1"/>
              </c:numCache>
            </c:numRef>
          </c:xVal>
          <c:yVal>
            <c:numRef>
              <c:f>Spaghetti!$AM$17</c:f>
              <c:numCache>
                <c:formatCode>0.0</c:formatCode>
                <c:ptCount val="1"/>
              </c:numCache>
            </c:numRef>
          </c:yVal>
          <c:smooth val="0"/>
        </c:ser>
        <c:ser>
          <c:idx val="24"/>
          <c:order val="24"/>
          <c:tx>
            <c:strRef>
              <c:f>"Recorrido propuesto"</c:f>
              <c:strCache>
                <c:ptCount val="1"/>
                <c:pt idx="0">
                  <c:v>Recorrido propuesto</c:v>
                </c:pt>
              </c:strCache>
            </c:strRef>
          </c:tx>
          <c:spPr>
            <a:ln w="28440">
              <a:solidFill>
                <a:srgbClr val="EA580D">
                  <a:alpha val="55000"/>
                </a:srgbClr>
              </a:solidFill>
              <a:round/>
            </a:ln>
          </c:spPr>
          <c:marker>
            <c:symbol val="circle"/>
            <c:size val="6"/>
            <c:spPr>
              <a:solidFill>
                <a:srgbClr val="EA580D"/>
              </a:solidFill>
            </c:spPr>
          </c:marker>
          <c:dLbls>
            <c:txPr>
              <a:bodyPr wrap="none"/>
              <a:lstStyle/>
              <a:p>
                <a:pPr>
                  <a:defRPr sz="1000" b="0" u="none" strike="noStrike">
                    <a:solidFill>
                      <a:srgbClr val="000000"/>
                    </a:solidFill>
                    <a:uFillTx/>
                    <a:latin typeface="Arial"/>
                  </a:defRPr>
                </a:pPr>
              </a:p>
            </c:txPr>
            <c:dLblPos val="r"/>
            <c:showLegendKey val="0"/>
            <c:showVal val="0"/>
            <c:showCatName val="0"/>
            <c:showSerName val="0"/>
            <c:showPercent val="0"/>
            <c:separator> </c:separator>
            <c:extLst>
              <c:ext xmlns:c15="http://schemas.microsoft.com/office/drawing/2012/chart" uri="{CE6537A1-D6FC-4f65-9D91-7224C49458BB}">
                <c15:showLeaderLines val="1"/>
              </c:ext>
            </c:extLst>
          </c:dLbls>
          <c:xVal>
            <c:numRef>
              <c:f>Spaghetti!$F$66:$F$95</c:f>
              <c:numCache>
                <c:formatCode>0.0</c:formatCode>
                <c:ptCount val="30"/>
                <c:pt idx="0">
                  <c:v>5</c:v>
                </c:pt>
                <c:pt idx="1">
                  <c:v>20</c:v>
                </c:pt>
                <c:pt idx="2">
                  <c:v>34</c:v>
                </c:pt>
                <c:pt idx="3">
                  <c:v>34</c:v>
                </c:pt>
                <c:pt idx="4">
                  <c:v>20</c:v>
                </c:pt>
                <c:pt idx="5">
                  <c:v>4</c:v>
                </c:pt>
                <c:pt idx="6">
                  <c:v>5</c:v>
                </c:pt>
              </c:numCache>
            </c:numRef>
          </c:xVal>
          <c:yVal>
            <c:numRef>
              <c:f>Spaghetti!$G$66:$G$95</c:f>
              <c:numCache>
                <c:formatCode>0.0</c:formatCode>
                <c:ptCount val="30"/>
                <c:pt idx="0">
                  <c:v>3</c:v>
                </c:pt>
                <c:pt idx="1">
                  <c:v>3</c:v>
                </c:pt>
                <c:pt idx="2">
                  <c:v>3</c:v>
                </c:pt>
                <c:pt idx="3">
                  <c:v>19.5</c:v>
                </c:pt>
                <c:pt idx="4">
                  <c:v>19.5</c:v>
                </c:pt>
                <c:pt idx="5">
                  <c:v>19.5</c:v>
                </c:pt>
                <c:pt idx="6">
                  <c:v>3</c:v>
                </c:pt>
              </c:numCache>
            </c:numRef>
          </c:yVal>
          <c:smooth val="0"/>
        </c:ser>
        <c:axId val="75379428"/>
        <c:axId val="55647352"/>
      </c:scatterChart>
      <c:valAx>
        <c:axId val="75379428"/>
        <c:scaling>
          <c:orientation val="minMax"/>
          <c:min val="0"/>
        </c:scaling>
        <c:delete val="0"/>
        <c:axPos val="b"/>
        <c:majorGridlines>
          <c:spPr>
            <a:ln w="9360">
              <a:solidFill>
                <a:srgbClr val="878787"/>
              </a:solidFill>
              <a:round/>
            </a:ln>
          </c:spPr>
        </c:majorGridlines>
        <c:title>
          <c:tx>
            <c:rich>
              <a:bodyPr rot="0"/>
              <a:lstStyle/>
              <a:p>
                <a:pPr>
                  <a:defRPr sz="1300" b="0" u="none" strike="noStrike">
                    <a:uFillTx/>
                    <a:latin typeface="Arial"/>
                  </a:defRPr>
                </a:pPr>
                <a:r>
                  <a:rPr sz="1000" b="1" u="none" strike="noStrike">
                    <a:solidFill>
                      <a:srgbClr val="000000"/>
                    </a:solidFill>
                    <a:uFillTx/>
                    <a:latin typeface="Calibri"/>
                  </a:rPr>
                  <a:t>Meters (X)</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sz="1000" b="0" u="none" strike="noStrike">
                <a:solidFill>
                  <a:srgbClr val="000000"/>
                </a:solidFill>
                <a:uFillTx/>
                <a:latin typeface="Calibri"/>
              </a:defRPr>
            </a:pPr>
          </a:p>
        </c:txPr>
        <c:crossAx val="55647352"/>
        <c:crosses val="autoZero"/>
        <c:crossBetween val="midCat"/>
      </c:valAx>
      <c:valAx>
        <c:axId val="55647352"/>
        <c:scaling>
          <c:orientation val="minMax"/>
          <c:min val="0"/>
        </c:scaling>
        <c:delete val="0"/>
        <c:axPos val="l"/>
        <c:majorGridlines>
          <c:spPr>
            <a:ln w="9360">
              <a:solidFill>
                <a:srgbClr val="878787"/>
              </a:solidFill>
              <a:round/>
            </a:ln>
          </c:spPr>
        </c:majorGridlines>
        <c:title>
          <c:tx>
            <c:rich>
              <a:bodyPr rot="-5400000"/>
              <a:lstStyle/>
              <a:p>
                <a:pPr>
                  <a:defRPr sz="1300" b="0" u="none" strike="noStrike">
                    <a:uFillTx/>
                    <a:latin typeface="Arial"/>
                  </a:defRPr>
                </a:pPr>
                <a:r>
                  <a:rPr sz="1000" b="1" u="none" strike="noStrike">
                    <a:solidFill>
                      <a:srgbClr val="000000"/>
                    </a:solidFill>
                    <a:uFillTx/>
                    <a:latin typeface="Calibri"/>
                  </a:rPr>
                  <a:t>Meters (Y)</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sz="1000" b="0" u="none" strike="noStrike">
                <a:solidFill>
                  <a:srgbClr val="000000"/>
                </a:solidFill>
                <a:uFillTx/>
                <a:latin typeface="Calibri"/>
              </a:defRPr>
            </a:pPr>
          </a:p>
        </c:txPr>
        <c:crossAx val="75379428"/>
        <c:crosses val="autoZero"/>
        <c:crossBetween val="midCat"/>
      </c:valAx>
      <c:spPr>
        <a:ln w="0">
          <a:noFill/>
        </a:ln>
      </c:spPr>
    </c:plotArea>
    <c:plotVisOnly val="1"/>
    <c:dispBlanksAs val="gap"/>
  </c:chart>
  <c:spPr>
    <a:ln w="9360">
      <a:solidFill>
        <a:srgbClr val="D9D9D9"/>
      </a:solidFill>
      <a:round/>
    </a:ln>
  </c:sp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colorStyle>
</file>

<file path=xl/charts/style1.xml><?xml version="1.0" encoding="utf-8"?>
<cs:chartStyle xmlns:cs="http://schemas.microsoft.com/office/drawing/2012/chartStyle" xmlns:a="http://schemas.openxmlformats.org/drawingml/2006/main" id="419">
  <cs:axisTitle>
    <cs:lnRef idx="0"/>
    <cs:lineWidthScale>1</cs:lineWidthScale>
    <cs:fillRef idx="0"/>
    <cs:effectRef idx="0"/>
    <cs:fontRef idx="minor"/>
    <a:defRPr sz="1800" b="0"/>
  </cs:axisTitle>
  <cs:categoryAxis>
    <cs:lnRef idx="0"/>
    <cs:fillRef idx="0"/>
    <cs:effectRef idx="0"/>
    <cs:fontRef idx="minor"/>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chartArea>
  <cs:dataLabel>
    <cs:lnRef idx="0"/>
    <cs:fillRef idx="0"/>
    <cs:effectRef idx="0"/>
    <cs:fontRef idx="minor"/>
  </cs:dataLabel>
  <cs:dataPoint>
    <cs:lnRef idx="0"/>
    <cs:fillRef idx="0">
      <cs:styleClr val="auto"/>
    </cs:fillRef>
    <cs:effectRef idx="0"/>
    <cs:fontRef idx="minor">
      <cs:schemeClr val="tx1"/>
    </cs:fontRef>
    <cs:spPr>
      <a:solidFill>
        <a:schemeClr val="phClr"/>
      </a:solidFill>
    </cs:spPr>
  </cs:dataPoint>
  <cs:dataPoint3D>
    <cs:lnRef idx="0"/>
    <cs:fillRef idx="0"/>
    <cs:effectRef idx="0"/>
    <cs:fontRef idx="minor"/>
  </cs:dataPoint3D>
  <cs:dataPointLine>
    <cs:lnRef idx="0"/>
    <cs:fillRef idx="0"/>
    <cs:effectRef idx="0"/>
    <cs:fontRef idx="minor"/>
  </cs:dataPointLine>
  <cs:dataPointMarker>
    <cs:lnRef idx="0"/>
    <cs:fillRef idx="0"/>
    <cs:effectRef idx="0"/>
    <cs:fontRef idx="minor"/>
  </cs:dataPointMarker>
  <cs:dataPointMarkerLayout>
    <cs:lnRef idx="0"/>
    <cs:fillRef idx="0"/>
    <cs:effectRef idx="0"/>
    <cs:fontRef idx="minor"/>
  </cs:dataPointMarkerLayout>
  <cs:dataPointWireframe>
    <cs:lnRef idx="0"/>
    <cs:fillRef idx="0"/>
    <cs:effectRef idx="0"/>
    <cs:fontRef idx="minor"/>
  </cs:dataPointWireframe>
  <cs:dataTable>
    <cs:lnRef idx="0"/>
    <cs:fillRef idx="0"/>
    <cs:effectRef idx="0"/>
    <cs:fontRef idx="minor"/>
  </cs:dataTable>
  <cs:downBar>
    <cs:lnRef idx="0"/>
    <cs:fillRef idx="0"/>
    <cs:effectRef idx="0"/>
    <cs:fontRef idx="minor"/>
  </cs:downBar>
  <cs:dropLine>
    <cs:lnRef idx="0"/>
    <cs:fillRef idx="0"/>
    <cs:effectRef idx="0"/>
    <cs:fontRef idx="minor"/>
  </cs:dropLine>
  <cs:errorBar>
    <cs:lnRef idx="0"/>
    <cs:fillRef idx="0"/>
    <cs:effectRef idx="0"/>
    <cs:fontRef idx="minor"/>
  </cs:errorBar>
  <cs:floor>
    <cs:lnRef idx="0"/>
    <cs:fillRef idx="0"/>
    <cs:effectRef idx="0"/>
    <cs:fontRef idx="minor"/>
  </cs:floor>
  <cs:gridlineMajor>
    <cs:lnRef idx="0"/>
    <cs:fillRef idx="0"/>
    <cs:effectRef idx="0"/>
    <cs:fontRef idx="minor"/>
  </cs:gridlineMajor>
  <cs:gridlineMinor>
    <cs:lnRef idx="0"/>
    <cs:fillRef idx="0"/>
    <cs:effectRef idx="0"/>
    <cs:fontRef idx="minor"/>
  </cs:gridlineMinor>
  <cs:hiLoLine>
    <cs:lnRef idx="0"/>
    <cs:fillRef idx="0"/>
    <cs:effectRef idx="0"/>
    <cs:fontRef idx="minor"/>
  </cs:hiLoLine>
  <cs:leaderLine>
    <cs:lnRef idx="0"/>
    <cs:fillRef idx="0"/>
    <cs:effectRef idx="0"/>
    <cs:fontRef idx="minor"/>
  </cs:leaderLine>
  <cs:legend>
    <cs:lnRef idx="0"/>
    <cs:fillRef idx="0"/>
    <cs:effectRef idx="0"/>
    <cs:fontRef idx="minor"/>
  </cs:legend>
  <cs:plotArea>
    <cs:lnRef idx="0"/>
    <cs:fillRef idx="0"/>
    <cs:effectRef idx="0"/>
    <cs:fontRef idx="minor"/>
  </cs:plotArea>
  <cs:plotArea3D>
    <cs:lnRef idx="0"/>
    <cs:fillRef idx="0"/>
    <cs:effectRef idx="0"/>
    <cs:fontRef idx="minor"/>
  </cs:plotArea3D>
  <cs:seriesAxis>
    <cs:lnRef idx="0"/>
    <cs:fillRef idx="0"/>
    <cs:effectRef idx="0"/>
    <cs:fontRef idx="minor"/>
  </cs:seriesAxis>
  <cs:seriesLine>
    <cs:lnRef idx="0"/>
    <cs:fillRef idx="0"/>
    <cs:effectRef idx="0"/>
    <cs:fontRef idx="minor"/>
  </cs:seriesLine>
  <cs:title>
    <cs:lnRef idx="0"/>
    <cs:fillRef idx="0"/>
    <cs:effectRef idx="0"/>
    <cs:fontRef idx="minor"/>
  </cs:title>
  <cs:trendline>
    <cs:lnRef idx="0"/>
    <cs:fillRef idx="0"/>
    <cs:effectRef idx="0"/>
    <cs:fontRef idx="minor"/>
  </cs:trendline>
  <cs:trendlineLabel>
    <cs:lnRef idx="0"/>
    <cs:fillRef idx="0"/>
    <cs:effectRef idx="0"/>
    <cs:fontRef idx="minor"/>
  </cs:trendlineLabel>
  <cs:upBar>
    <cs:lnRef idx="0"/>
    <cs:fillRef idx="0"/>
    <cs:effectRef idx="0"/>
    <cs:fontRef idx="minor"/>
  </cs:upBar>
  <cs:valueAxis>
    <cs:lnRef idx="0"/>
    <cs:fillRef idx="0"/>
    <cs:effectRef idx="0"/>
    <cs:fontRef idx="minor"/>
  </cs:valueAxis>
  <cs:wall>
    <cs:lnRef idx="0"/>
    <cs:fillRef idx="0"/>
    <cs:effectRef idx="0"/>
    <cs:fontRef idx="minor"/>
  </cs:wall>
</cs:chartStyle>
</file>

<file path=xl/charts/style2.xml><?xml version="1.0" encoding="utf-8"?>
<cs:chartStyle xmlns:cs="http://schemas.microsoft.com/office/drawing/2012/chartStyle" xmlns:a="http://schemas.openxmlformats.org/drawingml/2006/main" id="419">
  <cs:axisTitle>
    <cs:lnRef idx="0"/>
    <cs:lineWidthScale>1</cs:lineWidthScale>
    <cs:fillRef idx="0"/>
    <cs:effectRef idx="0"/>
    <cs:fontRef idx="minor"/>
    <a:defRPr sz="1800" b="0"/>
  </cs:axisTitle>
  <cs:categoryAxis>
    <cs:lnRef idx="0"/>
    <cs:fillRef idx="0"/>
    <cs:effectRef idx="0"/>
    <cs:fontRef idx="minor"/>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chartArea>
  <cs:dataLabel>
    <cs:lnRef idx="0"/>
    <cs:fillRef idx="0"/>
    <cs:effectRef idx="0"/>
    <cs:fontRef idx="minor"/>
  </cs:dataLabel>
  <cs:dataPoint>
    <cs:lnRef idx="0"/>
    <cs:fillRef idx="0">
      <cs:styleClr val="auto"/>
    </cs:fillRef>
    <cs:effectRef idx="0"/>
    <cs:fontRef idx="minor">
      <cs:schemeClr val="tx1"/>
    </cs:fontRef>
    <cs:spPr>
      <a:solidFill>
        <a:schemeClr val="phClr"/>
      </a:solidFill>
    </cs:spPr>
  </cs:dataPoint>
  <cs:dataPoint3D>
    <cs:lnRef idx="0"/>
    <cs:fillRef idx="0"/>
    <cs:effectRef idx="0"/>
    <cs:fontRef idx="minor"/>
  </cs:dataPoint3D>
  <cs:dataPointLine>
    <cs:lnRef idx="0"/>
    <cs:fillRef idx="0"/>
    <cs:effectRef idx="0"/>
    <cs:fontRef idx="minor"/>
  </cs:dataPointLine>
  <cs:dataPointMarker>
    <cs:lnRef idx="0"/>
    <cs:fillRef idx="0"/>
    <cs:effectRef idx="0"/>
    <cs:fontRef idx="minor"/>
  </cs:dataPointMarker>
  <cs:dataPointMarkerLayout>
    <cs:lnRef idx="0"/>
    <cs:fillRef idx="0"/>
    <cs:effectRef idx="0"/>
    <cs:fontRef idx="minor"/>
  </cs:dataPointMarkerLayout>
  <cs:dataPointWireframe>
    <cs:lnRef idx="0"/>
    <cs:fillRef idx="0"/>
    <cs:effectRef idx="0"/>
    <cs:fontRef idx="minor"/>
  </cs:dataPointWireframe>
  <cs:dataTable>
    <cs:lnRef idx="0"/>
    <cs:fillRef idx="0"/>
    <cs:effectRef idx="0"/>
    <cs:fontRef idx="minor"/>
  </cs:dataTable>
  <cs:downBar>
    <cs:lnRef idx="0"/>
    <cs:fillRef idx="0"/>
    <cs:effectRef idx="0"/>
    <cs:fontRef idx="minor"/>
  </cs:downBar>
  <cs:dropLine>
    <cs:lnRef idx="0"/>
    <cs:fillRef idx="0"/>
    <cs:effectRef idx="0"/>
    <cs:fontRef idx="minor"/>
  </cs:dropLine>
  <cs:errorBar>
    <cs:lnRef idx="0"/>
    <cs:fillRef idx="0"/>
    <cs:effectRef idx="0"/>
    <cs:fontRef idx="minor"/>
  </cs:errorBar>
  <cs:floor>
    <cs:lnRef idx="0"/>
    <cs:fillRef idx="0"/>
    <cs:effectRef idx="0"/>
    <cs:fontRef idx="minor"/>
  </cs:floor>
  <cs:gridlineMajor>
    <cs:lnRef idx="0"/>
    <cs:fillRef idx="0"/>
    <cs:effectRef idx="0"/>
    <cs:fontRef idx="minor"/>
  </cs:gridlineMajor>
  <cs:gridlineMinor>
    <cs:lnRef idx="0"/>
    <cs:fillRef idx="0"/>
    <cs:effectRef idx="0"/>
    <cs:fontRef idx="minor"/>
  </cs:gridlineMinor>
  <cs:hiLoLine>
    <cs:lnRef idx="0"/>
    <cs:fillRef idx="0"/>
    <cs:effectRef idx="0"/>
    <cs:fontRef idx="minor"/>
  </cs:hiLoLine>
  <cs:leaderLine>
    <cs:lnRef idx="0"/>
    <cs:fillRef idx="0"/>
    <cs:effectRef idx="0"/>
    <cs:fontRef idx="minor"/>
  </cs:leaderLine>
  <cs:legend>
    <cs:lnRef idx="0"/>
    <cs:fillRef idx="0"/>
    <cs:effectRef idx="0"/>
    <cs:fontRef idx="minor"/>
  </cs:legend>
  <cs:plotArea>
    <cs:lnRef idx="0"/>
    <cs:fillRef idx="0"/>
    <cs:effectRef idx="0"/>
    <cs:fontRef idx="minor"/>
  </cs:plotArea>
  <cs:plotArea3D>
    <cs:lnRef idx="0"/>
    <cs:fillRef idx="0"/>
    <cs:effectRef idx="0"/>
    <cs:fontRef idx="minor"/>
  </cs:plotArea3D>
  <cs:seriesAxis>
    <cs:lnRef idx="0"/>
    <cs:fillRef idx="0"/>
    <cs:effectRef idx="0"/>
    <cs:fontRef idx="minor"/>
  </cs:seriesAxis>
  <cs:seriesLine>
    <cs:lnRef idx="0"/>
    <cs:fillRef idx="0"/>
    <cs:effectRef idx="0"/>
    <cs:fontRef idx="minor"/>
  </cs:seriesLine>
  <cs:title>
    <cs:lnRef idx="0"/>
    <cs:fillRef idx="0"/>
    <cs:effectRef idx="0"/>
    <cs:fontRef idx="minor"/>
  </cs:title>
  <cs:trendline>
    <cs:lnRef idx="0"/>
    <cs:fillRef idx="0"/>
    <cs:effectRef idx="0"/>
    <cs:fontRef idx="minor"/>
  </cs:trendline>
  <cs:trendlineLabel>
    <cs:lnRef idx="0"/>
    <cs:fillRef idx="0"/>
    <cs:effectRef idx="0"/>
    <cs:fontRef idx="minor"/>
  </cs:trendlineLabel>
  <cs:upBar>
    <cs:lnRef idx="0"/>
    <cs:fillRef idx="0"/>
    <cs:effectRef idx="0"/>
    <cs:fontRef idx="minor"/>
  </cs:upBar>
  <cs:valueAxis>
    <cs:lnRef idx="0"/>
    <cs:fillRef idx="0"/>
    <cs:effectRef idx="0"/>
    <cs:fontRef idx="minor"/>
  </cs:valueAxis>
  <cs:wall>
    <cs:lnRef idx="0"/>
    <cs:fillRef idx="0"/>
    <cs:effectRef idx="0"/>
    <cs:fontRef idx="minor"/>
  </cs:wall>
</cs:chartStyl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9</xdr:col>
      <xdr:colOff>0</xdr:colOff>
      <xdr:row>19</xdr:row>
      <xdr:rowOff>0</xdr:rowOff>
    </xdr:from>
    <xdr:to>
      <xdr:col>14</xdr:col>
      <xdr:colOff>39960</xdr:colOff>
      <xdr:row>41</xdr:row>
      <xdr:rowOff>70200</xdr:rowOff>
    </xdr:to>
    <xdr:graphicFrame>
      <xdr:nvGraphicFramePr>
        <xdr:cNvPr id="1" name="Chart 1"/>
        <xdr:cNvGraphicFramePr/>
      </xdr:nvGraphicFramePr>
      <xdr:xfrm>
        <a:off x="9656280" y="3887640"/>
        <a:ext cx="7559280" cy="44992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9</xdr:col>
      <xdr:colOff>0</xdr:colOff>
      <xdr:row>63</xdr:row>
      <xdr:rowOff>0</xdr:rowOff>
    </xdr:from>
    <xdr:to>
      <xdr:col>14</xdr:col>
      <xdr:colOff>39960</xdr:colOff>
      <xdr:row>85</xdr:row>
      <xdr:rowOff>70200</xdr:rowOff>
    </xdr:to>
    <xdr:graphicFrame>
      <xdr:nvGraphicFramePr>
        <xdr:cNvPr id="2" name="Chart 2"/>
        <xdr:cNvGraphicFramePr/>
      </xdr:nvGraphicFramePr>
      <xdr:xfrm>
        <a:off x="9656280" y="12745800"/>
        <a:ext cx="7559280" cy="449928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pitchFamily="0" charset="1"/>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3"/>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20"/>
  </cols>
  <sheetData>
    <row r="1" customFormat="false" ht="17.35" hidden="false" customHeight="false" outlineLevel="0" collapsed="false">
      <c r="A1" s="2" t="s">
        <v>0</v>
      </c>
    </row>
    <row r="3" customFormat="false" ht="15" hidden="false" customHeight="false" outlineLevel="0" collapsed="false">
      <c r="A3" s="3" t="s">
        <v>1</v>
      </c>
    </row>
    <row r="4" customFormat="false" ht="23.85" hidden="false" customHeight="false" outlineLevel="0" collapsed="false">
      <c r="A4" s="4" t="s">
        <v>2</v>
      </c>
    </row>
    <row r="5" customFormat="false" ht="23.85" hidden="false" customHeight="false" outlineLevel="0" collapsed="false">
      <c r="A5" s="4" t="s">
        <v>3</v>
      </c>
    </row>
    <row r="6" customFormat="false" ht="15" hidden="false" customHeight="false" outlineLevel="0" collapsed="false">
      <c r="A6" s="4" t="s">
        <v>4</v>
      </c>
    </row>
    <row r="7" customFormat="false" ht="23.85" hidden="false" customHeight="false" outlineLevel="0" collapsed="false">
      <c r="A7" s="4" t="s">
        <v>5</v>
      </c>
    </row>
    <row r="8" customFormat="false" ht="35.05" hidden="false" customHeight="false" outlineLevel="0" collapsed="false">
      <c r="A8" s="4" t="s">
        <v>6</v>
      </c>
    </row>
    <row r="9" customFormat="false" ht="35.05" hidden="false" customHeight="false" outlineLevel="0" collapsed="false">
      <c r="A9" s="4" t="s">
        <v>7</v>
      </c>
    </row>
    <row r="10" customFormat="false" ht="15" hidden="false" customHeight="false" outlineLevel="0" collapsed="false">
      <c r="A10" s="4"/>
    </row>
    <row r="11" customFormat="false" ht="15" hidden="false" customHeight="false" outlineLevel="0" collapsed="false">
      <c r="A11" s="3" t="s">
        <v>8</v>
      </c>
    </row>
    <row r="12" customFormat="false" ht="15" hidden="false" customHeight="false" outlineLevel="0" collapsed="false">
      <c r="A12" s="4" t="s">
        <v>9</v>
      </c>
    </row>
    <row r="13" customFormat="false" ht="23.85" hidden="false" customHeight="false" outlineLevel="0" collapsed="false">
      <c r="A13" s="4" t="s">
        <v>10</v>
      </c>
    </row>
    <row r="14" customFormat="false" ht="15" hidden="false" customHeight="false" outlineLevel="0" collapsed="false">
      <c r="A14" s="4" t="s">
        <v>11</v>
      </c>
    </row>
    <row r="15" customFormat="false" ht="15" hidden="false" customHeight="false" outlineLevel="0" collapsed="false">
      <c r="A15" s="4"/>
    </row>
    <row r="16" customFormat="false" ht="15" hidden="false" customHeight="false" outlineLevel="0" collapsed="false">
      <c r="A16" s="3" t="s">
        <v>12</v>
      </c>
    </row>
    <row r="17" customFormat="false" ht="15" hidden="false" customHeight="false" outlineLevel="0" collapsed="false">
      <c r="A17" s="4" t="s">
        <v>13</v>
      </c>
    </row>
    <row r="18" customFormat="false" ht="15" hidden="false" customHeight="false" outlineLevel="0" collapsed="false">
      <c r="A18" s="4"/>
    </row>
    <row r="19" customFormat="false" ht="15" hidden="false" customHeight="false" outlineLevel="0" collapsed="false">
      <c r="A19" s="3" t="s">
        <v>14</v>
      </c>
    </row>
    <row r="20" customFormat="false" ht="35.05" hidden="false" customHeight="false" outlineLevel="0" collapsed="false">
      <c r="A20" s="4" t="s">
        <v>15</v>
      </c>
    </row>
    <row r="21" customFormat="false" ht="15" hidden="false" customHeight="false" outlineLevel="0" collapsed="false">
      <c r="A21" s="4"/>
    </row>
    <row r="22" customFormat="false" ht="15" hidden="false" customHeight="false" outlineLevel="0" collapsed="false">
      <c r="A22" s="4" t="s">
        <v>16</v>
      </c>
    </row>
    <row r="23" customFormat="false" ht="15" hidden="false" customHeight="false" outlineLevel="0" collapsed="false">
      <c r="A23" s="4" t="s">
        <v>17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5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1" width="24"/>
    <col collapsed="false" customWidth="true" hidden="false" outlineLevel="0" max="2" min="2" style="1" width="16"/>
    <col collapsed="false" customWidth="true" hidden="false" outlineLevel="0" max="3" min="3" style="1" width="10"/>
    <col collapsed="false" customWidth="true" hidden="false" outlineLevel="0" max="4" min="4" style="1" width="46"/>
    <col collapsed="false" customWidth="true" hidden="false" outlineLevel="0" max="6" min="5" style="1" width="14"/>
  </cols>
  <sheetData>
    <row r="1" customFormat="false" ht="17.35" hidden="false" customHeight="false" outlineLevel="0" collapsed="false">
      <c r="A1" s="2" t="s">
        <v>18</v>
      </c>
    </row>
    <row r="3" customFormat="false" ht="15" hidden="false" customHeight="false" outlineLevel="0" collapsed="false">
      <c r="A3" s="5" t="s">
        <v>19</v>
      </c>
      <c r="B3" s="6" t="s">
        <v>20</v>
      </c>
      <c r="C3" s="6"/>
      <c r="D3" s="6"/>
    </row>
    <row r="4" customFormat="false" ht="15" hidden="false" customHeight="false" outlineLevel="0" collapsed="false">
      <c r="A4" s="5" t="s">
        <v>21</v>
      </c>
      <c r="B4" s="6" t="s">
        <v>22</v>
      </c>
      <c r="C4" s="6"/>
      <c r="D4" s="6"/>
    </row>
    <row r="5" customFormat="false" ht="15" hidden="false" customHeight="false" outlineLevel="0" collapsed="false">
      <c r="A5" s="5" t="s">
        <v>23</v>
      </c>
      <c r="B5" s="6" t="s">
        <v>24</v>
      </c>
      <c r="C5" s="6"/>
      <c r="D5" s="6"/>
    </row>
    <row r="7" customFormat="false" ht="33.75" hidden="false" customHeight="true" outlineLevel="0" collapsed="false">
      <c r="A7" s="7" t="s">
        <v>25</v>
      </c>
      <c r="B7" s="7" t="s">
        <v>26</v>
      </c>
      <c r="C7" s="7" t="s">
        <v>27</v>
      </c>
      <c r="D7" s="7" t="s">
        <v>28</v>
      </c>
      <c r="E7" s="7" t="s">
        <v>29</v>
      </c>
      <c r="F7" s="7" t="s">
        <v>30</v>
      </c>
    </row>
    <row r="8" customFormat="false" ht="15" hidden="false" customHeight="false" outlineLevel="0" collapsed="false">
      <c r="A8" s="8" t="n">
        <v>1</v>
      </c>
      <c r="B8" s="6" t="s">
        <v>31</v>
      </c>
      <c r="C8" s="8" t="str">
        <f aca="false">IF(B8="Operation","○",IF(B8="Transport","→",IF(B8="Inspection","□",IF(B8="Delay","D",IF(B8="Storage","▽","")))))</f>
        <v>○</v>
      </c>
      <c r="D8" s="6" t="s">
        <v>32</v>
      </c>
      <c r="E8" s="9" t="n">
        <v>3</v>
      </c>
      <c r="F8" s="10"/>
    </row>
    <row r="9" customFormat="false" ht="15" hidden="false" customHeight="false" outlineLevel="0" collapsed="false">
      <c r="A9" s="8" t="n">
        <v>2</v>
      </c>
      <c r="B9" s="6" t="s">
        <v>33</v>
      </c>
      <c r="C9" s="8" t="str">
        <f aca="false">IF(B9="Operation","○",IF(B9="Transport","→",IF(B9="Inspection","□",IF(B9="Delay","D",IF(B9="Storage","▽","")))))</f>
        <v>→</v>
      </c>
      <c r="D9" s="6" t="s">
        <v>34</v>
      </c>
      <c r="E9" s="9" t="n">
        <v>2</v>
      </c>
      <c r="F9" s="10" t="n">
        <v>25</v>
      </c>
    </row>
    <row r="10" customFormat="false" ht="15" hidden="false" customHeight="false" outlineLevel="0" collapsed="false">
      <c r="A10" s="8" t="n">
        <v>3</v>
      </c>
      <c r="B10" s="6" t="s">
        <v>35</v>
      </c>
      <c r="C10" s="8" t="str">
        <f aca="false">IF(B10="Operation","○",IF(B10="Transport","→",IF(B10="Inspection","□",IF(B10="Delay","D",IF(B10="Storage","▽","")))))</f>
        <v>D</v>
      </c>
      <c r="D10" s="6" t="s">
        <v>36</v>
      </c>
      <c r="E10" s="9" t="n">
        <v>45</v>
      </c>
      <c r="F10" s="10"/>
    </row>
    <row r="11" customFormat="false" ht="15" hidden="false" customHeight="false" outlineLevel="0" collapsed="false">
      <c r="A11" s="8" t="n">
        <v>4</v>
      </c>
      <c r="B11" s="6" t="s">
        <v>31</v>
      </c>
      <c r="C11" s="8" t="str">
        <f aca="false">IF(B11="Operation","○",IF(B11="Transport","→",IF(B11="Inspection","□",IF(B11="Delay","D",IF(B11="Storage","▽","")))))</f>
        <v>○</v>
      </c>
      <c r="D11" s="6" t="s">
        <v>37</v>
      </c>
      <c r="E11" s="9" t="n">
        <v>6</v>
      </c>
      <c r="F11" s="10"/>
    </row>
    <row r="12" customFormat="false" ht="15" hidden="false" customHeight="false" outlineLevel="0" collapsed="false">
      <c r="A12" s="8" t="n">
        <v>5</v>
      </c>
      <c r="B12" s="6" t="s">
        <v>38</v>
      </c>
      <c r="C12" s="8" t="str">
        <f aca="false">IF(B12="Operation","○",IF(B12="Transport","→",IF(B12="Inspection","□",IF(B12="Delay","D",IF(B12="Storage","▽","")))))</f>
        <v>□</v>
      </c>
      <c r="D12" s="6" t="s">
        <v>39</v>
      </c>
      <c r="E12" s="9" t="n">
        <v>2</v>
      </c>
      <c r="F12" s="10"/>
    </row>
    <row r="13" customFormat="false" ht="15" hidden="false" customHeight="false" outlineLevel="0" collapsed="false">
      <c r="A13" s="8" t="n">
        <v>6</v>
      </c>
      <c r="B13" s="6" t="s">
        <v>33</v>
      </c>
      <c r="C13" s="8" t="str">
        <f aca="false">IF(B13="Operation","○",IF(B13="Transport","→",IF(B13="Inspection","□",IF(B13="Delay","D",IF(B13="Storage","▽","")))))</f>
        <v>→</v>
      </c>
      <c r="D13" s="6" t="s">
        <v>40</v>
      </c>
      <c r="E13" s="9" t="n">
        <v>3</v>
      </c>
      <c r="F13" s="10" t="n">
        <v>40</v>
      </c>
    </row>
    <row r="14" customFormat="false" ht="15" hidden="false" customHeight="false" outlineLevel="0" collapsed="false">
      <c r="A14" s="8" t="n">
        <v>7</v>
      </c>
      <c r="B14" s="6" t="s">
        <v>41</v>
      </c>
      <c r="C14" s="8" t="str">
        <f aca="false">IF(B14="Operation","○",IF(B14="Transport","→",IF(B14="Inspection","□",IF(B14="Delay","D",IF(B14="Storage","▽","")))))</f>
        <v>▽</v>
      </c>
      <c r="D14" s="6" t="s">
        <v>42</v>
      </c>
      <c r="E14" s="9" t="n">
        <v>0</v>
      </c>
      <c r="F14" s="10"/>
    </row>
    <row r="15" customFormat="false" ht="15" hidden="false" customHeight="false" outlineLevel="0" collapsed="false">
      <c r="A15" s="8" t="n">
        <v>8</v>
      </c>
      <c r="B15" s="6"/>
      <c r="C15" s="8" t="str">
        <f aca="false">IF(B15="Operation","○",IF(B15="Transport","→",IF(B15="Inspection","□",IF(B15="Delay","D",IF(B15="Storage","▽","")))))</f>
        <v/>
      </c>
      <c r="D15" s="6"/>
      <c r="E15" s="9"/>
      <c r="F15" s="10"/>
    </row>
    <row r="16" customFormat="false" ht="15" hidden="false" customHeight="false" outlineLevel="0" collapsed="false">
      <c r="A16" s="8" t="n">
        <v>9</v>
      </c>
      <c r="B16" s="6"/>
      <c r="C16" s="8" t="str">
        <f aca="false">IF(B16="Operation","○",IF(B16="Transport","→",IF(B16="Inspection","□",IF(B16="Delay","D",IF(B16="Storage","▽","")))))</f>
        <v/>
      </c>
      <c r="D16" s="6"/>
      <c r="E16" s="9"/>
      <c r="F16" s="10"/>
    </row>
    <row r="17" customFormat="false" ht="15" hidden="false" customHeight="false" outlineLevel="0" collapsed="false">
      <c r="A17" s="8" t="n">
        <v>10</v>
      </c>
      <c r="B17" s="6"/>
      <c r="C17" s="8" t="str">
        <f aca="false">IF(B17="Operation","○",IF(B17="Transport","→",IF(B17="Inspection","□",IF(B17="Delay","D",IF(B17="Storage","▽","")))))</f>
        <v/>
      </c>
      <c r="D17" s="6"/>
      <c r="E17" s="9"/>
      <c r="F17" s="10"/>
    </row>
    <row r="18" customFormat="false" ht="15" hidden="false" customHeight="false" outlineLevel="0" collapsed="false">
      <c r="A18" s="8" t="n">
        <v>11</v>
      </c>
      <c r="B18" s="6"/>
      <c r="C18" s="8" t="str">
        <f aca="false">IF(B18="Operation","○",IF(B18="Transport","→",IF(B18="Inspection","□",IF(B18="Delay","D",IF(B18="Storage","▽","")))))</f>
        <v/>
      </c>
      <c r="D18" s="6"/>
      <c r="E18" s="9"/>
      <c r="F18" s="10"/>
    </row>
    <row r="19" customFormat="false" ht="15" hidden="false" customHeight="false" outlineLevel="0" collapsed="false">
      <c r="A19" s="8" t="n">
        <v>12</v>
      </c>
      <c r="B19" s="6"/>
      <c r="C19" s="8" t="str">
        <f aca="false">IF(B19="Operation","○",IF(B19="Transport","→",IF(B19="Inspection","□",IF(B19="Delay","D",IF(B19="Storage","▽","")))))</f>
        <v/>
      </c>
      <c r="D19" s="6"/>
      <c r="E19" s="9"/>
      <c r="F19" s="10"/>
    </row>
    <row r="20" customFormat="false" ht="15" hidden="false" customHeight="false" outlineLevel="0" collapsed="false">
      <c r="A20" s="8" t="n">
        <v>13</v>
      </c>
      <c r="B20" s="6"/>
      <c r="C20" s="8" t="str">
        <f aca="false">IF(B20="Operation","○",IF(B20="Transport","→",IF(B20="Inspection","□",IF(B20="Delay","D",IF(B20="Storage","▽","")))))</f>
        <v/>
      </c>
      <c r="D20" s="6"/>
      <c r="E20" s="9"/>
      <c r="F20" s="10"/>
    </row>
    <row r="21" customFormat="false" ht="15" hidden="false" customHeight="false" outlineLevel="0" collapsed="false">
      <c r="A21" s="8" t="n">
        <v>14</v>
      </c>
      <c r="B21" s="6"/>
      <c r="C21" s="8" t="str">
        <f aca="false">IF(B21="Operation","○",IF(B21="Transport","→",IF(B21="Inspection","□",IF(B21="Delay","D",IF(B21="Storage","▽","")))))</f>
        <v/>
      </c>
      <c r="D21" s="6"/>
      <c r="E21" s="9"/>
      <c r="F21" s="10"/>
    </row>
    <row r="22" customFormat="false" ht="15" hidden="false" customHeight="false" outlineLevel="0" collapsed="false">
      <c r="A22" s="8" t="n">
        <v>15</v>
      </c>
      <c r="B22" s="6"/>
      <c r="C22" s="8" t="str">
        <f aca="false">IF(B22="Operation","○",IF(B22="Transport","→",IF(B22="Inspection","□",IF(B22="Delay","D",IF(B22="Storage","▽","")))))</f>
        <v/>
      </c>
      <c r="D22" s="6"/>
      <c r="E22" s="9"/>
      <c r="F22" s="10"/>
    </row>
    <row r="23" customFormat="false" ht="15" hidden="false" customHeight="false" outlineLevel="0" collapsed="false">
      <c r="A23" s="8" t="n">
        <v>16</v>
      </c>
      <c r="B23" s="6"/>
      <c r="C23" s="8" t="str">
        <f aca="false">IF(B23="Operation","○",IF(B23="Transport","→",IF(B23="Inspection","□",IF(B23="Delay","D",IF(B23="Storage","▽","")))))</f>
        <v/>
      </c>
      <c r="D23" s="6"/>
      <c r="E23" s="9"/>
      <c r="F23" s="10"/>
    </row>
    <row r="24" customFormat="false" ht="15" hidden="false" customHeight="false" outlineLevel="0" collapsed="false">
      <c r="A24" s="8" t="n">
        <v>17</v>
      </c>
      <c r="B24" s="6"/>
      <c r="C24" s="8" t="str">
        <f aca="false">IF(B24="Operation","○",IF(B24="Transport","→",IF(B24="Inspection","□",IF(B24="Delay","D",IF(B24="Storage","▽","")))))</f>
        <v/>
      </c>
      <c r="D24" s="6"/>
      <c r="E24" s="9"/>
      <c r="F24" s="10"/>
    </row>
    <row r="25" customFormat="false" ht="15" hidden="false" customHeight="false" outlineLevel="0" collapsed="false">
      <c r="A25" s="8" t="n">
        <v>18</v>
      </c>
      <c r="B25" s="6"/>
      <c r="C25" s="8" t="str">
        <f aca="false">IF(B25="Operation","○",IF(B25="Transport","→",IF(B25="Inspection","□",IF(B25="Delay","D",IF(B25="Storage","▽","")))))</f>
        <v/>
      </c>
      <c r="D25" s="6"/>
      <c r="E25" s="9"/>
      <c r="F25" s="10"/>
    </row>
    <row r="26" customFormat="false" ht="15" hidden="false" customHeight="false" outlineLevel="0" collapsed="false">
      <c r="A26" s="8" t="n">
        <v>19</v>
      </c>
      <c r="B26" s="6"/>
      <c r="C26" s="8" t="str">
        <f aca="false">IF(B26="Operation","○",IF(B26="Transport","→",IF(B26="Inspection","□",IF(B26="Delay","D",IF(B26="Storage","▽","")))))</f>
        <v/>
      </c>
      <c r="D26" s="6"/>
      <c r="E26" s="9"/>
      <c r="F26" s="10"/>
    </row>
    <row r="27" customFormat="false" ht="15" hidden="false" customHeight="false" outlineLevel="0" collapsed="false">
      <c r="A27" s="8" t="n">
        <v>20</v>
      </c>
      <c r="B27" s="6"/>
      <c r="C27" s="8" t="str">
        <f aca="false">IF(B27="Operation","○",IF(B27="Transport","→",IF(B27="Inspection","□",IF(B27="Delay","D",IF(B27="Storage","▽","")))))</f>
        <v/>
      </c>
      <c r="D27" s="6"/>
      <c r="E27" s="9"/>
      <c r="F27" s="10"/>
    </row>
    <row r="28" customFormat="false" ht="15" hidden="false" customHeight="false" outlineLevel="0" collapsed="false">
      <c r="A28" s="8" t="n">
        <v>21</v>
      </c>
      <c r="B28" s="6"/>
      <c r="C28" s="8" t="str">
        <f aca="false">IF(B28="Operation","○",IF(B28="Transport","→",IF(B28="Inspection","□",IF(B28="Delay","D",IF(B28="Storage","▽","")))))</f>
        <v/>
      </c>
      <c r="D28" s="6"/>
      <c r="E28" s="9"/>
      <c r="F28" s="10"/>
    </row>
    <row r="29" customFormat="false" ht="15" hidden="false" customHeight="false" outlineLevel="0" collapsed="false">
      <c r="A29" s="8" t="n">
        <v>22</v>
      </c>
      <c r="B29" s="6"/>
      <c r="C29" s="8" t="str">
        <f aca="false">IF(B29="Operation","○",IF(B29="Transport","→",IF(B29="Inspection","□",IF(B29="Delay","D",IF(B29="Storage","▽","")))))</f>
        <v/>
      </c>
      <c r="D29" s="6"/>
      <c r="E29" s="9"/>
      <c r="F29" s="10"/>
    </row>
    <row r="30" customFormat="false" ht="15" hidden="false" customHeight="false" outlineLevel="0" collapsed="false">
      <c r="A30" s="8" t="n">
        <v>23</v>
      </c>
      <c r="B30" s="6"/>
      <c r="C30" s="8" t="str">
        <f aca="false">IF(B30="Operation","○",IF(B30="Transport","→",IF(B30="Inspection","□",IF(B30="Delay","D",IF(B30="Storage","▽","")))))</f>
        <v/>
      </c>
      <c r="D30" s="6"/>
      <c r="E30" s="9"/>
      <c r="F30" s="10"/>
    </row>
    <row r="31" customFormat="false" ht="15" hidden="false" customHeight="false" outlineLevel="0" collapsed="false">
      <c r="A31" s="8" t="n">
        <v>24</v>
      </c>
      <c r="B31" s="6"/>
      <c r="C31" s="8" t="str">
        <f aca="false">IF(B31="Operation","○",IF(B31="Transport","→",IF(B31="Inspection","□",IF(B31="Delay","D",IF(B31="Storage","▽","")))))</f>
        <v/>
      </c>
      <c r="D31" s="6"/>
      <c r="E31" s="9"/>
      <c r="F31" s="10"/>
    </row>
    <row r="32" customFormat="false" ht="15" hidden="false" customHeight="false" outlineLevel="0" collapsed="false">
      <c r="A32" s="8" t="n">
        <v>25</v>
      </c>
      <c r="B32" s="6"/>
      <c r="C32" s="8" t="str">
        <f aca="false">IF(B32="Operation","○",IF(B32="Transport","→",IF(B32="Inspection","□",IF(B32="Delay","D",IF(B32="Storage","▽","")))))</f>
        <v/>
      </c>
      <c r="D32" s="6"/>
      <c r="E32" s="9"/>
      <c r="F32" s="10"/>
    </row>
    <row r="33" customFormat="false" ht="15" hidden="false" customHeight="false" outlineLevel="0" collapsed="false">
      <c r="A33" s="8" t="n">
        <v>26</v>
      </c>
      <c r="B33" s="6"/>
      <c r="C33" s="8" t="str">
        <f aca="false">IF(B33="Operation","○",IF(B33="Transport","→",IF(B33="Inspection","□",IF(B33="Delay","D",IF(B33="Storage","▽","")))))</f>
        <v/>
      </c>
      <c r="D33" s="6"/>
      <c r="E33" s="9"/>
      <c r="F33" s="10"/>
    </row>
    <row r="34" customFormat="false" ht="15" hidden="false" customHeight="false" outlineLevel="0" collapsed="false">
      <c r="A34" s="8" t="n">
        <v>27</v>
      </c>
      <c r="B34" s="6"/>
      <c r="C34" s="8" t="str">
        <f aca="false">IF(B34="Operation","○",IF(B34="Transport","→",IF(B34="Inspection","□",IF(B34="Delay","D",IF(B34="Storage","▽","")))))</f>
        <v/>
      </c>
      <c r="D34" s="6"/>
      <c r="E34" s="9"/>
      <c r="F34" s="10"/>
    </row>
    <row r="35" customFormat="false" ht="15" hidden="false" customHeight="false" outlineLevel="0" collapsed="false">
      <c r="A35" s="8" t="n">
        <v>28</v>
      </c>
      <c r="B35" s="6"/>
      <c r="C35" s="8" t="str">
        <f aca="false">IF(B35="Operation","○",IF(B35="Transport","→",IF(B35="Inspection","□",IF(B35="Delay","D",IF(B35="Storage","▽","")))))</f>
        <v/>
      </c>
      <c r="D35" s="6"/>
      <c r="E35" s="9"/>
      <c r="F35" s="10"/>
    </row>
    <row r="36" customFormat="false" ht="15" hidden="false" customHeight="false" outlineLevel="0" collapsed="false">
      <c r="A36" s="8" t="n">
        <v>29</v>
      </c>
      <c r="B36" s="6"/>
      <c r="C36" s="8" t="str">
        <f aca="false">IF(B36="Operation","○",IF(B36="Transport","→",IF(B36="Inspection","□",IF(B36="Delay","D",IF(B36="Storage","▽","")))))</f>
        <v/>
      </c>
      <c r="D36" s="6"/>
      <c r="E36" s="9"/>
      <c r="F36" s="10"/>
    </row>
    <row r="37" customFormat="false" ht="15" hidden="false" customHeight="false" outlineLevel="0" collapsed="false">
      <c r="A37" s="8" t="n">
        <v>30</v>
      </c>
      <c r="B37" s="6"/>
      <c r="C37" s="8" t="str">
        <f aca="false">IF(B37="Operation","○",IF(B37="Transport","→",IF(B37="Inspection","□",IF(B37="Delay","D",IF(B37="Storage","▽","")))))</f>
        <v/>
      </c>
      <c r="D37" s="6"/>
      <c r="E37" s="9"/>
      <c r="F37" s="10"/>
    </row>
    <row r="38" customFormat="false" ht="15" hidden="false" customHeight="false" outlineLevel="0" collapsed="false">
      <c r="A38" s="8" t="n">
        <v>31</v>
      </c>
      <c r="B38" s="6"/>
      <c r="C38" s="8" t="str">
        <f aca="false">IF(B38="Operation","○",IF(B38="Transport","→",IF(B38="Inspection","□",IF(B38="Delay","D",IF(B38="Storage","▽","")))))</f>
        <v/>
      </c>
      <c r="D38" s="6"/>
      <c r="E38" s="9"/>
      <c r="F38" s="10"/>
    </row>
    <row r="39" customFormat="false" ht="15" hidden="false" customHeight="false" outlineLevel="0" collapsed="false">
      <c r="A39" s="8" t="n">
        <v>32</v>
      </c>
      <c r="B39" s="6"/>
      <c r="C39" s="8" t="str">
        <f aca="false">IF(B39="Operation","○",IF(B39="Transport","→",IF(B39="Inspection","□",IF(B39="Delay","D",IF(B39="Storage","▽","")))))</f>
        <v/>
      </c>
      <c r="D39" s="6"/>
      <c r="E39" s="9"/>
      <c r="F39" s="10"/>
    </row>
    <row r="40" customFormat="false" ht="15" hidden="false" customHeight="false" outlineLevel="0" collapsed="false">
      <c r="A40" s="8" t="n">
        <v>33</v>
      </c>
      <c r="B40" s="6"/>
      <c r="C40" s="8" t="str">
        <f aca="false">IF(B40="Operation","○",IF(B40="Transport","→",IF(B40="Inspection","□",IF(B40="Delay","D",IF(B40="Storage","▽","")))))</f>
        <v/>
      </c>
      <c r="D40" s="6"/>
      <c r="E40" s="9"/>
      <c r="F40" s="10"/>
    </row>
    <row r="41" customFormat="false" ht="15" hidden="false" customHeight="false" outlineLevel="0" collapsed="false">
      <c r="A41" s="8" t="n">
        <v>34</v>
      </c>
      <c r="B41" s="6"/>
      <c r="C41" s="8" t="str">
        <f aca="false">IF(B41="Operation","○",IF(B41="Transport","→",IF(B41="Inspection","□",IF(B41="Delay","D",IF(B41="Storage","▽","")))))</f>
        <v/>
      </c>
      <c r="D41" s="6"/>
      <c r="E41" s="9"/>
      <c r="F41" s="10"/>
    </row>
    <row r="42" customFormat="false" ht="15" hidden="false" customHeight="false" outlineLevel="0" collapsed="false">
      <c r="A42" s="8" t="n">
        <v>35</v>
      </c>
      <c r="B42" s="6"/>
      <c r="C42" s="8" t="str">
        <f aca="false">IF(B42="Operation","○",IF(B42="Transport","→",IF(B42="Inspection","□",IF(B42="Delay","D",IF(B42="Storage","▽","")))))</f>
        <v/>
      </c>
      <c r="D42" s="6"/>
      <c r="E42" s="9"/>
      <c r="F42" s="10"/>
    </row>
    <row r="43" customFormat="false" ht="15" hidden="false" customHeight="false" outlineLevel="0" collapsed="false">
      <c r="A43" s="8" t="n">
        <v>36</v>
      </c>
      <c r="B43" s="6"/>
      <c r="C43" s="8" t="str">
        <f aca="false">IF(B43="Operation","○",IF(B43="Transport","→",IF(B43="Inspection","□",IF(B43="Delay","D",IF(B43="Storage","▽","")))))</f>
        <v/>
      </c>
      <c r="D43" s="6"/>
      <c r="E43" s="9"/>
      <c r="F43" s="10"/>
    </row>
    <row r="44" customFormat="false" ht="15" hidden="false" customHeight="false" outlineLevel="0" collapsed="false">
      <c r="A44" s="8" t="n">
        <v>37</v>
      </c>
      <c r="B44" s="6"/>
      <c r="C44" s="8" t="str">
        <f aca="false">IF(B44="Operation","○",IF(B44="Transport","→",IF(B44="Inspection","□",IF(B44="Delay","D",IF(B44="Storage","▽","")))))</f>
        <v/>
      </c>
      <c r="D44" s="6"/>
      <c r="E44" s="9"/>
      <c r="F44" s="10"/>
    </row>
    <row r="45" customFormat="false" ht="15" hidden="false" customHeight="false" outlineLevel="0" collapsed="false">
      <c r="A45" s="8" t="n">
        <v>38</v>
      </c>
      <c r="B45" s="6"/>
      <c r="C45" s="8" t="str">
        <f aca="false">IF(B45="Operation","○",IF(B45="Transport","→",IF(B45="Inspection","□",IF(B45="Delay","D",IF(B45="Storage","▽","")))))</f>
        <v/>
      </c>
      <c r="D45" s="6"/>
      <c r="E45" s="9"/>
      <c r="F45" s="10"/>
    </row>
    <row r="46" customFormat="false" ht="15" hidden="false" customHeight="false" outlineLevel="0" collapsed="false">
      <c r="A46" s="8" t="n">
        <v>39</v>
      </c>
      <c r="B46" s="6"/>
      <c r="C46" s="8" t="str">
        <f aca="false">IF(B46="Operation","○",IF(B46="Transport","→",IF(B46="Inspection","□",IF(B46="Delay","D",IF(B46="Storage","▽","")))))</f>
        <v/>
      </c>
      <c r="D46" s="6"/>
      <c r="E46" s="9"/>
      <c r="F46" s="10"/>
    </row>
    <row r="47" customFormat="false" ht="15" hidden="false" customHeight="false" outlineLevel="0" collapsed="false">
      <c r="A47" s="8" t="n">
        <v>40</v>
      </c>
      <c r="B47" s="6"/>
      <c r="C47" s="8" t="str">
        <f aca="false">IF(B47="Operation","○",IF(B47="Transport","→",IF(B47="Inspection","□",IF(B47="Delay","D",IF(B47="Storage","▽","")))))</f>
        <v/>
      </c>
      <c r="D47" s="6"/>
      <c r="E47" s="9"/>
      <c r="F47" s="10"/>
    </row>
    <row r="50" customFormat="false" ht="33.75" hidden="false" customHeight="true" outlineLevel="0" collapsed="false">
      <c r="A50" s="7" t="s">
        <v>43</v>
      </c>
      <c r="B50" s="7"/>
      <c r="C50" s="7" t="s">
        <v>44</v>
      </c>
      <c r="D50" s="7"/>
      <c r="E50" s="7" t="s">
        <v>29</v>
      </c>
      <c r="F50" s="7" t="s">
        <v>30</v>
      </c>
    </row>
    <row r="51" customFormat="false" ht="15" hidden="false" customHeight="false" outlineLevel="0" collapsed="false">
      <c r="A51" s="11" t="s">
        <v>31</v>
      </c>
      <c r="C51" s="12" t="n">
        <f aca="false">COUNTIF($B$8:$B$47,A51)</f>
        <v>2</v>
      </c>
      <c r="E51" s="13" t="n">
        <f aca="false">SUMIF($B$8:$B$47,A51,$E$8:$E$47)</f>
        <v>9</v>
      </c>
      <c r="F51" s="12" t="n">
        <f aca="false">SUMIF($B$8:$B$47,A51,$F$8:$F$47)</f>
        <v>0</v>
      </c>
    </row>
    <row r="52" customFormat="false" ht="15" hidden="false" customHeight="false" outlineLevel="0" collapsed="false">
      <c r="A52" s="11" t="s">
        <v>33</v>
      </c>
      <c r="C52" s="12" t="n">
        <f aca="false">COUNTIF($B$8:$B$47,A52)</f>
        <v>2</v>
      </c>
      <c r="E52" s="13" t="n">
        <f aca="false">SUMIF($B$8:$B$47,A52,$E$8:$E$47)</f>
        <v>5</v>
      </c>
      <c r="F52" s="12" t="n">
        <f aca="false">SUMIF($B$8:$B$47,A52,$F$8:$F$47)</f>
        <v>65</v>
      </c>
    </row>
    <row r="53" customFormat="false" ht="15" hidden="false" customHeight="false" outlineLevel="0" collapsed="false">
      <c r="A53" s="11" t="s">
        <v>38</v>
      </c>
      <c r="C53" s="12" t="n">
        <f aca="false">COUNTIF($B$8:$B$47,A53)</f>
        <v>1</v>
      </c>
      <c r="E53" s="13" t="n">
        <f aca="false">SUMIF($B$8:$B$47,A53,$E$8:$E$47)</f>
        <v>2</v>
      </c>
      <c r="F53" s="12" t="n">
        <f aca="false">SUMIF($B$8:$B$47,A53,$F$8:$F$47)</f>
        <v>0</v>
      </c>
    </row>
    <row r="54" customFormat="false" ht="15" hidden="false" customHeight="false" outlineLevel="0" collapsed="false">
      <c r="A54" s="11" t="s">
        <v>35</v>
      </c>
      <c r="C54" s="12" t="n">
        <f aca="false">COUNTIF($B$8:$B$47,A54)</f>
        <v>1</v>
      </c>
      <c r="E54" s="13" t="n">
        <f aca="false">SUMIF($B$8:$B$47,A54,$E$8:$E$47)</f>
        <v>45</v>
      </c>
      <c r="F54" s="12" t="n">
        <f aca="false">SUMIF($B$8:$B$47,A54,$F$8:$F$47)</f>
        <v>0</v>
      </c>
    </row>
    <row r="55" customFormat="false" ht="15" hidden="false" customHeight="false" outlineLevel="0" collapsed="false">
      <c r="A55" s="11" t="s">
        <v>41</v>
      </c>
      <c r="C55" s="12" t="n">
        <f aca="false">COUNTIF($B$8:$B$47,A55)</f>
        <v>1</v>
      </c>
      <c r="E55" s="13" t="n">
        <f aca="false">SUMIF($B$8:$B$47,A55,$E$8:$E$47)</f>
        <v>0</v>
      </c>
      <c r="F55" s="12" t="n">
        <f aca="false">SUMIF($B$8:$B$47,A55,$F$8:$F$47)</f>
        <v>0</v>
      </c>
    </row>
    <row r="56" customFormat="false" ht="15" hidden="false" customHeight="false" outlineLevel="0" collapsed="false">
      <c r="A56" s="5" t="s">
        <v>45</v>
      </c>
      <c r="C56" s="14" t="n">
        <f aca="false">SUM(C51:C55)</f>
        <v>7</v>
      </c>
      <c r="E56" s="15" t="n">
        <f aca="false">SUM(E51:E55)</f>
        <v>61</v>
      </c>
      <c r="F56" s="14" t="n">
        <f aca="false">SUM(F51:F55)</f>
        <v>65</v>
      </c>
    </row>
    <row r="57" customFormat="false" ht="15" hidden="false" customHeight="false" outlineLevel="0" collapsed="false">
      <c r="A57" s="5" t="s">
        <v>46</v>
      </c>
      <c r="E57" s="16" t="n">
        <f aca="false">IF(E56=0,"",E51/E56)</f>
        <v>0.147540983606557</v>
      </c>
    </row>
  </sheetData>
  <mergeCells count="3">
    <mergeCell ref="B3:D3"/>
    <mergeCell ref="B4:D4"/>
    <mergeCell ref="B5:D5"/>
  </mergeCells>
  <dataValidations count="2">
    <dataValidation allowBlank="false" errorStyle="stop" operator="between" showDropDown="false" showErrorMessage="false" showInputMessage="false" sqref="B4" type="list">
      <formula1>"Current,Proposed"</formula1>
      <formula2>0</formula2>
    </dataValidation>
    <dataValidation allowBlank="false" error="Elegí uno de los cinco símbolos." errorStyle="stop" errorTitle="Símbolo" operator="between" showDropDown="false" showErrorMessage="true" showInputMessage="false" sqref="B8:B47" type="list">
      <formula1>"Operation,Transport,Inspection,Delay,Storage"</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M10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6"/>
    <col collapsed="false" customWidth="true" hidden="false" outlineLevel="0" max="2" min="2" style="1" width="28"/>
    <col collapsed="false" customWidth="true" hidden="false" outlineLevel="0" max="3" min="3" style="1" width="22"/>
    <col collapsed="false" customWidth="true" hidden="false" outlineLevel="0" max="4" min="4" style="1" width="16"/>
    <col collapsed="false" customWidth="true" hidden="false" outlineLevel="0" max="5" min="5" style="1" width="20"/>
    <col collapsed="false" customWidth="true" hidden="false" outlineLevel="0" max="8" min="6" style="1" width="14"/>
    <col collapsed="false" customWidth="true" hidden="false" outlineLevel="0" max="9" min="9" style="1" width="3"/>
    <col collapsed="false" customWidth="true" hidden="false" outlineLevel="0" max="10" min="10" style="1" width="50"/>
    <col collapsed="false" customWidth="true" hidden="false" outlineLevel="0" max="11" min="11" style="1" width="16"/>
    <col collapsed="false" customWidth="true" hidden="false" outlineLevel="0" max="12" min="12" style="1" width="18"/>
    <col collapsed="false" customWidth="true" hidden="false" outlineLevel="0" max="13" min="13" style="1" width="14"/>
    <col collapsed="false" customWidth="true" hidden="false" outlineLevel="0" max="39" min="28" style="1" width="9"/>
  </cols>
  <sheetData>
    <row r="1" customFormat="false" ht="17.35" hidden="false" customHeight="false" outlineLevel="0" collapsed="false">
      <c r="A1" s="2" t="s">
        <v>47</v>
      </c>
    </row>
    <row r="2" customFormat="false" ht="15" hidden="false" customHeight="false" outlineLevel="0" collapsed="false">
      <c r="A2" s="1" t="s">
        <v>48</v>
      </c>
    </row>
    <row r="4" customFormat="false" ht="15" hidden="false" customHeight="false" outlineLevel="0" collapsed="false">
      <c r="A4" s="17" t="s">
        <v>49</v>
      </c>
      <c r="J4" s="17" t="s">
        <v>50</v>
      </c>
      <c r="AB4" s="17" t="s">
        <v>51</v>
      </c>
    </row>
    <row r="5" customFormat="false" ht="33.75" hidden="false" customHeight="true" outlineLevel="0" collapsed="false">
      <c r="A5" s="7" t="s">
        <v>25</v>
      </c>
      <c r="B5" s="7" t="s">
        <v>52</v>
      </c>
      <c r="C5" s="7" t="s">
        <v>53</v>
      </c>
      <c r="D5" s="7" t="s">
        <v>54</v>
      </c>
      <c r="E5" s="7" t="s">
        <v>55</v>
      </c>
      <c r="F5" s="7" t="s">
        <v>56</v>
      </c>
      <c r="G5" s="7" t="s">
        <v>57</v>
      </c>
      <c r="H5" s="7" t="s">
        <v>58</v>
      </c>
      <c r="J5" s="7" t="s">
        <v>59</v>
      </c>
      <c r="K5" s="7" t="s">
        <v>60</v>
      </c>
      <c r="L5" s="7" t="s">
        <v>61</v>
      </c>
      <c r="M5" s="7" t="s">
        <v>62</v>
      </c>
    </row>
    <row r="6" customFormat="false" ht="15" hidden="false" customHeight="false" outlineLevel="0" collapsed="false">
      <c r="A6" s="8" t="n">
        <v>1</v>
      </c>
      <c r="B6" s="6" t="s">
        <v>63</v>
      </c>
      <c r="C6" s="9" t="n">
        <v>0</v>
      </c>
      <c r="D6" s="9" t="n">
        <v>0</v>
      </c>
      <c r="E6" s="9" t="n">
        <v>10</v>
      </c>
      <c r="F6" s="9" t="n">
        <v>6</v>
      </c>
      <c r="G6" s="13" t="n">
        <f aca="false">IF(OR($B6="",$C6="",$E6=""),"",$C6+$E6/2)</f>
        <v>5</v>
      </c>
      <c r="H6" s="13" t="n">
        <f aca="false">IF(OR($B6="",$D6="",$F6=""),"",$D6+$F6/2)</f>
        <v>3</v>
      </c>
      <c r="J6" s="5" t="s">
        <v>64</v>
      </c>
      <c r="K6" s="13" t="n">
        <f aca="false">IF(D54="","",D54)</f>
        <v>207.226312750451</v>
      </c>
      <c r="L6" s="13" t="n">
        <f aca="false">IF(D98="","",D98)</f>
        <v>92.0302752548165</v>
      </c>
      <c r="M6" s="13" t="n">
        <f aca="false">IF(OR(K6="",L6=""),"",L6-K6)</f>
        <v>-115.196037495634</v>
      </c>
      <c r="AB6" s="18" t="n">
        <f aca="false">IF($B6="",NA(),$C6)</f>
        <v>0</v>
      </c>
      <c r="AC6" s="18" t="n">
        <f aca="false">IF($B6="",NA(),$C6+$E6)</f>
        <v>10</v>
      </c>
      <c r="AD6" s="18" t="n">
        <f aca="false">IF($B6="",NA(),$C6+$E6)</f>
        <v>10</v>
      </c>
      <c r="AE6" s="18" t="n">
        <f aca="false">IF($B6="",NA(),$C6)</f>
        <v>0</v>
      </c>
      <c r="AF6" s="18" t="n">
        <f aca="false">IF($B6="",NA(),$C6)</f>
        <v>0</v>
      </c>
      <c r="AG6" s="18" t="n">
        <f aca="false">IF($B6="",NA(),$D6)</f>
        <v>0</v>
      </c>
      <c r="AH6" s="18" t="n">
        <f aca="false">IF($B6="",NA(),$D6)</f>
        <v>0</v>
      </c>
      <c r="AI6" s="18" t="n">
        <f aca="false">IF($B6="",NA(),$D6+$F6)</f>
        <v>6</v>
      </c>
      <c r="AJ6" s="18" t="n">
        <f aca="false">IF($B6="",NA(),$D6+$F6)</f>
        <v>6</v>
      </c>
      <c r="AK6" s="18" t="n">
        <f aca="false">IF($B6="",NA(),$D6)</f>
        <v>0</v>
      </c>
      <c r="AL6" s="18" t="n">
        <f aca="false">IF($B6="",NA(),$C6+$E6/2)</f>
        <v>5</v>
      </c>
      <c r="AM6" s="18" t="n">
        <f aca="false">IF($B6="",NA(),$D6+$F6*0.8)</f>
        <v>4.8</v>
      </c>
    </row>
    <row r="7" customFormat="false" ht="15" hidden="false" customHeight="false" outlineLevel="0" collapsed="false">
      <c r="A7" s="8" t="n">
        <v>2</v>
      </c>
      <c r="B7" s="6" t="s">
        <v>65</v>
      </c>
      <c r="C7" s="9" t="n">
        <v>16</v>
      </c>
      <c r="D7" s="9" t="n">
        <v>0</v>
      </c>
      <c r="E7" s="9" t="n">
        <v>8</v>
      </c>
      <c r="F7" s="9" t="n">
        <v>6</v>
      </c>
      <c r="G7" s="13" t="n">
        <f aca="false">IF(OR($B7="",$C7="",$E7=""),"",$C7+$E7/2)</f>
        <v>20</v>
      </c>
      <c r="H7" s="13" t="n">
        <f aca="false">IF(OR($B7="",$D7="",$F7=""),"",$D7+$F7/2)</f>
        <v>3</v>
      </c>
      <c r="J7" s="5" t="s">
        <v>66</v>
      </c>
      <c r="K7" s="12" t="n">
        <f aca="false">IF(D55="","",D55)</f>
        <v>9</v>
      </c>
      <c r="L7" s="12" t="n">
        <f aca="false">IF(D99="","",D99)</f>
        <v>6</v>
      </c>
      <c r="M7" s="12" t="n">
        <f aca="false">IF(OR(K7="",L7=""),"",L7-K7)</f>
        <v>-3</v>
      </c>
      <c r="AB7" s="18" t="n">
        <f aca="false">IF($B7="",NA(),$C7)</f>
        <v>16</v>
      </c>
      <c r="AC7" s="18" t="n">
        <f aca="false">IF($B7="",NA(),$C7+$E7)</f>
        <v>24</v>
      </c>
      <c r="AD7" s="18" t="n">
        <f aca="false">IF($B7="",NA(),$C7+$E7)</f>
        <v>24</v>
      </c>
      <c r="AE7" s="18" t="n">
        <f aca="false">IF($B7="",NA(),$C7)</f>
        <v>16</v>
      </c>
      <c r="AF7" s="18" t="n">
        <f aca="false">IF($B7="",NA(),$C7)</f>
        <v>16</v>
      </c>
      <c r="AG7" s="18" t="n">
        <f aca="false">IF($B7="",NA(),$D7)</f>
        <v>0</v>
      </c>
      <c r="AH7" s="18" t="n">
        <f aca="false">IF($B7="",NA(),$D7)</f>
        <v>0</v>
      </c>
      <c r="AI7" s="18" t="n">
        <f aca="false">IF($B7="",NA(),$D7+$F7)</f>
        <v>6</v>
      </c>
      <c r="AJ7" s="18" t="n">
        <f aca="false">IF($B7="",NA(),$D7+$F7)</f>
        <v>6</v>
      </c>
      <c r="AK7" s="18" t="n">
        <f aca="false">IF($B7="",NA(),$D7)</f>
        <v>0</v>
      </c>
      <c r="AL7" s="18" t="n">
        <f aca="false">IF($B7="",NA(),$C7+$E7/2)</f>
        <v>20</v>
      </c>
      <c r="AM7" s="18" t="n">
        <f aca="false">IF($B7="",NA(),$D7+$F7*0.8)</f>
        <v>4.8</v>
      </c>
    </row>
    <row r="8" customFormat="false" ht="15" hidden="false" customHeight="false" outlineLevel="0" collapsed="false">
      <c r="A8" s="8" t="n">
        <v>3</v>
      </c>
      <c r="B8" s="6" t="s">
        <v>67</v>
      </c>
      <c r="C8" s="9" t="n">
        <v>30</v>
      </c>
      <c r="D8" s="9" t="n">
        <v>0</v>
      </c>
      <c r="E8" s="9" t="n">
        <v>8</v>
      </c>
      <c r="F8" s="9" t="n">
        <v>6</v>
      </c>
      <c r="G8" s="13" t="n">
        <f aca="false">IF(OR($B8="",$C8="",$E8=""),"",$C8+$E8/2)</f>
        <v>34</v>
      </c>
      <c r="H8" s="13" t="n">
        <f aca="false">IF(OR($B8="",$D8="",$F8=""),"",$D8+$F8/2)</f>
        <v>3</v>
      </c>
      <c r="J8" s="5" t="s">
        <v>68</v>
      </c>
      <c r="K8" s="13" t="n">
        <f aca="false">IF(D56="","",D56)</f>
        <v>34.23813663154</v>
      </c>
      <c r="L8" s="13" t="n">
        <f aca="false">IF(D100="","",D100)</f>
        <v>16.5302752548165</v>
      </c>
      <c r="M8" s="13" t="n">
        <f aca="false">IF(OR(K8="",L8=""),"",L8-K8)</f>
        <v>-17.7078613767234</v>
      </c>
      <c r="AB8" s="18" t="n">
        <f aca="false">IF($B8="",NA(),$C8)</f>
        <v>30</v>
      </c>
      <c r="AC8" s="18" t="n">
        <f aca="false">IF($B8="",NA(),$C8+$E8)</f>
        <v>38</v>
      </c>
      <c r="AD8" s="18" t="n">
        <f aca="false">IF($B8="",NA(),$C8+$E8)</f>
        <v>38</v>
      </c>
      <c r="AE8" s="18" t="n">
        <f aca="false">IF($B8="",NA(),$C8)</f>
        <v>30</v>
      </c>
      <c r="AF8" s="18" t="n">
        <f aca="false">IF($B8="",NA(),$C8)</f>
        <v>30</v>
      </c>
      <c r="AG8" s="18" t="n">
        <f aca="false">IF($B8="",NA(),$D8)</f>
        <v>0</v>
      </c>
      <c r="AH8" s="18" t="n">
        <f aca="false">IF($B8="",NA(),$D8)</f>
        <v>0</v>
      </c>
      <c r="AI8" s="18" t="n">
        <f aca="false">IF($B8="",NA(),$D8+$F8)</f>
        <v>6</v>
      </c>
      <c r="AJ8" s="18" t="n">
        <f aca="false">IF($B8="",NA(),$D8+$F8)</f>
        <v>6</v>
      </c>
      <c r="AK8" s="18" t="n">
        <f aca="false">IF($B8="",NA(),$D8)</f>
        <v>0</v>
      </c>
      <c r="AL8" s="18" t="n">
        <f aca="false">IF($B8="",NA(),$C8+$E8/2)</f>
        <v>34</v>
      </c>
      <c r="AM8" s="18" t="n">
        <f aca="false">IF($B8="",NA(),$D8+$F8*0.8)</f>
        <v>4.8</v>
      </c>
    </row>
    <row r="9" customFormat="false" ht="15" hidden="false" customHeight="false" outlineLevel="0" collapsed="false">
      <c r="A9" s="8" t="n">
        <v>4</v>
      </c>
      <c r="B9" s="6" t="s">
        <v>69</v>
      </c>
      <c r="C9" s="9" t="n">
        <v>0</v>
      </c>
      <c r="D9" s="9" t="n">
        <v>16</v>
      </c>
      <c r="E9" s="9" t="n">
        <v>8</v>
      </c>
      <c r="F9" s="9" t="n">
        <v>7</v>
      </c>
      <c r="G9" s="13" t="n">
        <f aca="false">IF(OR($B9="",$C9="",$E9=""),"",$C9+$E9/2)</f>
        <v>4</v>
      </c>
      <c r="H9" s="13" t="n">
        <f aca="false">IF(OR($B9="",$D9="",$F9=""),"",$D9+$F9/2)</f>
        <v>19.5</v>
      </c>
      <c r="J9" s="5" t="s">
        <v>70</v>
      </c>
      <c r="K9" s="12" t="n">
        <f aca="false">IF(D58="","",D58)</f>
        <v>2</v>
      </c>
      <c r="L9" s="12" t="n">
        <f aca="false">IF(D102="","",D102)</f>
        <v>0</v>
      </c>
      <c r="M9" s="12" t="n">
        <f aca="false">IF(OR(K9="",L9=""),"",L9-K9)</f>
        <v>-2</v>
      </c>
      <c r="AB9" s="18" t="n">
        <f aca="false">IF($B9="",NA(),$C9)</f>
        <v>0</v>
      </c>
      <c r="AC9" s="18" t="n">
        <f aca="false">IF($B9="",NA(),$C9+$E9)</f>
        <v>8</v>
      </c>
      <c r="AD9" s="18" t="n">
        <f aca="false">IF($B9="",NA(),$C9+$E9)</f>
        <v>8</v>
      </c>
      <c r="AE9" s="18" t="n">
        <f aca="false">IF($B9="",NA(),$C9)</f>
        <v>0</v>
      </c>
      <c r="AF9" s="18" t="n">
        <f aca="false">IF($B9="",NA(),$C9)</f>
        <v>0</v>
      </c>
      <c r="AG9" s="18" t="n">
        <f aca="false">IF($B9="",NA(),$D9)</f>
        <v>16</v>
      </c>
      <c r="AH9" s="18" t="n">
        <f aca="false">IF($B9="",NA(),$D9)</f>
        <v>16</v>
      </c>
      <c r="AI9" s="18" t="n">
        <f aca="false">IF($B9="",NA(),$D9+$F9)</f>
        <v>23</v>
      </c>
      <c r="AJ9" s="18" t="n">
        <f aca="false">IF($B9="",NA(),$D9+$F9)</f>
        <v>23</v>
      </c>
      <c r="AK9" s="18" t="n">
        <f aca="false">IF($B9="",NA(),$D9)</f>
        <v>16</v>
      </c>
      <c r="AL9" s="18" t="n">
        <f aca="false">IF($B9="",NA(),$C9+$E9/2)</f>
        <v>4</v>
      </c>
      <c r="AM9" s="18" t="n">
        <f aca="false">IF($B9="",NA(),$D9+$F9*0.8)</f>
        <v>21.6</v>
      </c>
    </row>
    <row r="10" customFormat="false" ht="15" hidden="false" customHeight="false" outlineLevel="0" collapsed="false">
      <c r="A10" s="8" t="n">
        <v>5</v>
      </c>
      <c r="B10" s="6" t="s">
        <v>71</v>
      </c>
      <c r="C10" s="9" t="n">
        <v>16</v>
      </c>
      <c r="D10" s="9" t="n">
        <v>16</v>
      </c>
      <c r="E10" s="9" t="n">
        <v>8</v>
      </c>
      <c r="F10" s="9" t="n">
        <v>7</v>
      </c>
      <c r="G10" s="13" t="n">
        <f aca="false">IF(OR($B10="",$C10="",$E10=""),"",$C10+$E10/2)</f>
        <v>20</v>
      </c>
      <c r="H10" s="13" t="n">
        <f aca="false">IF(OR($B10="",$D10="",$F10=""),"",$D10+$F10/2)</f>
        <v>19.5</v>
      </c>
      <c r="J10" s="5" t="s">
        <v>72</v>
      </c>
      <c r="K10" s="12" t="str">
        <f aca="false">IF(D60="","",D60)</f>
        <v/>
      </c>
      <c r="L10" s="12" t="str">
        <f aca="false">IF(D104="","",D104)</f>
        <v/>
      </c>
      <c r="M10" s="12" t="str">
        <f aca="false">IF(OR(K10="",L10=""),"",L10-K10)</f>
        <v/>
      </c>
      <c r="AB10" s="18" t="n">
        <f aca="false">IF($B10="",NA(),$C10)</f>
        <v>16</v>
      </c>
      <c r="AC10" s="18" t="n">
        <f aca="false">IF($B10="",NA(),$C10+$E10)</f>
        <v>24</v>
      </c>
      <c r="AD10" s="18" t="n">
        <f aca="false">IF($B10="",NA(),$C10+$E10)</f>
        <v>24</v>
      </c>
      <c r="AE10" s="18" t="n">
        <f aca="false">IF($B10="",NA(),$C10)</f>
        <v>16</v>
      </c>
      <c r="AF10" s="18" t="n">
        <f aca="false">IF($B10="",NA(),$C10)</f>
        <v>16</v>
      </c>
      <c r="AG10" s="18" t="n">
        <f aca="false">IF($B10="",NA(),$D10)</f>
        <v>16</v>
      </c>
      <c r="AH10" s="18" t="n">
        <f aca="false">IF($B10="",NA(),$D10)</f>
        <v>16</v>
      </c>
      <c r="AI10" s="18" t="n">
        <f aca="false">IF($B10="",NA(),$D10+$F10)</f>
        <v>23</v>
      </c>
      <c r="AJ10" s="18" t="n">
        <f aca="false">IF($B10="",NA(),$D10+$F10)</f>
        <v>23</v>
      </c>
      <c r="AK10" s="18" t="n">
        <f aca="false">IF($B10="",NA(),$D10)</f>
        <v>16</v>
      </c>
      <c r="AL10" s="18" t="n">
        <f aca="false">IF($B10="",NA(),$C10+$E10/2)</f>
        <v>20</v>
      </c>
      <c r="AM10" s="18" t="n">
        <f aca="false">IF($B10="",NA(),$D10+$F10*0.8)</f>
        <v>21.6</v>
      </c>
    </row>
    <row r="11" customFormat="false" ht="15" hidden="false" customHeight="false" outlineLevel="0" collapsed="false">
      <c r="A11" s="8" t="n">
        <v>6</v>
      </c>
      <c r="B11" s="6" t="s">
        <v>73</v>
      </c>
      <c r="C11" s="9" t="n">
        <v>30</v>
      </c>
      <c r="D11" s="9" t="n">
        <v>16</v>
      </c>
      <c r="E11" s="9" t="n">
        <v>8</v>
      </c>
      <c r="F11" s="9" t="n">
        <v>7</v>
      </c>
      <c r="G11" s="13" t="n">
        <f aca="false">IF(OR($B11="",$C11="",$E11=""),"",$C11+$E11/2)</f>
        <v>34</v>
      </c>
      <c r="H11" s="13" t="n">
        <f aca="false">IF(OR($B11="",$D11="",$F11=""),"",$D11+$F11/2)</f>
        <v>19.5</v>
      </c>
      <c r="J11" s="5" t="s">
        <v>74</v>
      </c>
      <c r="K11" s="16" t="n">
        <f aca="false">IF(OR(K6="",L6="",K6=0),"",(K6-L6)/K6)</f>
        <v>0.555894837709906</v>
      </c>
      <c r="AB11" s="18" t="n">
        <f aca="false">IF($B11="",NA(),$C11)</f>
        <v>30</v>
      </c>
      <c r="AC11" s="18" t="n">
        <f aca="false">IF($B11="",NA(),$C11+$E11)</f>
        <v>38</v>
      </c>
      <c r="AD11" s="18" t="n">
        <f aca="false">IF($B11="",NA(),$C11+$E11)</f>
        <v>38</v>
      </c>
      <c r="AE11" s="18" t="n">
        <f aca="false">IF($B11="",NA(),$C11)</f>
        <v>30</v>
      </c>
      <c r="AF11" s="18" t="n">
        <f aca="false">IF($B11="",NA(),$C11)</f>
        <v>30</v>
      </c>
      <c r="AG11" s="18" t="n">
        <f aca="false">IF($B11="",NA(),$D11)</f>
        <v>16</v>
      </c>
      <c r="AH11" s="18" t="n">
        <f aca="false">IF($B11="",NA(),$D11)</f>
        <v>16</v>
      </c>
      <c r="AI11" s="18" t="n">
        <f aca="false">IF($B11="",NA(),$D11+$F11)</f>
        <v>23</v>
      </c>
      <c r="AJ11" s="18" t="n">
        <f aca="false">IF($B11="",NA(),$D11+$F11)</f>
        <v>23</v>
      </c>
      <c r="AK11" s="18" t="n">
        <f aca="false">IF($B11="",NA(),$D11)</f>
        <v>16</v>
      </c>
      <c r="AL11" s="18" t="n">
        <f aca="false">IF($B11="",NA(),$C11+$E11/2)</f>
        <v>34</v>
      </c>
      <c r="AM11" s="18" t="n">
        <f aca="false">IF($B11="",NA(),$D11+$F11*0.8)</f>
        <v>21.6</v>
      </c>
    </row>
    <row r="12" customFormat="false" ht="15" hidden="false" customHeight="false" outlineLevel="0" collapsed="false">
      <c r="A12" s="8" t="n">
        <v>7</v>
      </c>
      <c r="B12" s="6"/>
      <c r="C12" s="9"/>
      <c r="D12" s="9"/>
      <c r="E12" s="9"/>
      <c r="F12" s="9"/>
      <c r="G12" s="13" t="str">
        <f aca="false">IF(OR($B12="",$C12="",$E12=""),"",$C12+$E12/2)</f>
        <v/>
      </c>
      <c r="H12" s="13" t="str">
        <f aca="false">IF(OR($B12="",$D12="",$F12=""),"",$D12+$F12/2)</f>
        <v/>
      </c>
      <c r="AB12" s="18" t="e">
        <f aca="false">IF($B12="",NA(),$C12)</f>
        <v>#N/A</v>
      </c>
      <c r="AC12" s="18" t="e">
        <f aca="false">IF($B12="",NA(),$C12+$E12)</f>
        <v>#N/A</v>
      </c>
      <c r="AD12" s="18" t="e">
        <f aca="false">IF($B12="",NA(),$C12+$E12)</f>
        <v>#N/A</v>
      </c>
      <c r="AE12" s="18" t="e">
        <f aca="false">IF($B12="",NA(),$C12)</f>
        <v>#N/A</v>
      </c>
      <c r="AF12" s="18" t="e">
        <f aca="false">IF($B12="",NA(),$C12)</f>
        <v>#N/A</v>
      </c>
      <c r="AG12" s="18" t="e">
        <f aca="false">IF($B12="",NA(),$D12)</f>
        <v>#N/A</v>
      </c>
      <c r="AH12" s="18" t="e">
        <f aca="false">IF($B12="",NA(),$D12)</f>
        <v>#N/A</v>
      </c>
      <c r="AI12" s="18" t="e">
        <f aca="false">IF($B12="",NA(),$D12+$F12)</f>
        <v>#N/A</v>
      </c>
      <c r="AJ12" s="18" t="e">
        <f aca="false">IF($B12="",NA(),$D12+$F12)</f>
        <v>#N/A</v>
      </c>
      <c r="AK12" s="18" t="e">
        <f aca="false">IF($B12="",NA(),$D12)</f>
        <v>#N/A</v>
      </c>
      <c r="AL12" s="18" t="e">
        <f aca="false">IF($B12="",NA(),$C12+$E12/2)</f>
        <v>#N/A</v>
      </c>
      <c r="AM12" s="18" t="e">
        <f aca="false">IF($B12="",NA(),$D12+$F12*0.8)</f>
        <v>#N/A</v>
      </c>
    </row>
    <row r="13" customFormat="false" ht="15" hidden="false" customHeight="false" outlineLevel="0" collapsed="false">
      <c r="A13" s="8" t="n">
        <v>8</v>
      </c>
      <c r="B13" s="6"/>
      <c r="C13" s="9"/>
      <c r="D13" s="9"/>
      <c r="E13" s="9"/>
      <c r="F13" s="9"/>
      <c r="G13" s="13" t="str">
        <f aca="false">IF(OR($B13="",$C13="",$E13=""),"",$C13+$E13/2)</f>
        <v/>
      </c>
      <c r="H13" s="13" t="str">
        <f aca="false">IF(OR($B13="",$D13="",$F13=""),"",$D13+$F13/2)</f>
        <v/>
      </c>
      <c r="AB13" s="18" t="e">
        <f aca="false">IF($B13="",NA(),$C13)</f>
        <v>#N/A</v>
      </c>
      <c r="AC13" s="18" t="e">
        <f aca="false">IF($B13="",NA(),$C13+$E13)</f>
        <v>#N/A</v>
      </c>
      <c r="AD13" s="18" t="e">
        <f aca="false">IF($B13="",NA(),$C13+$E13)</f>
        <v>#N/A</v>
      </c>
      <c r="AE13" s="18" t="e">
        <f aca="false">IF($B13="",NA(),$C13)</f>
        <v>#N/A</v>
      </c>
      <c r="AF13" s="18" t="e">
        <f aca="false">IF($B13="",NA(),$C13)</f>
        <v>#N/A</v>
      </c>
      <c r="AG13" s="18" t="e">
        <f aca="false">IF($B13="",NA(),$D13)</f>
        <v>#N/A</v>
      </c>
      <c r="AH13" s="18" t="e">
        <f aca="false">IF($B13="",NA(),$D13)</f>
        <v>#N/A</v>
      </c>
      <c r="AI13" s="18" t="e">
        <f aca="false">IF($B13="",NA(),$D13+$F13)</f>
        <v>#N/A</v>
      </c>
      <c r="AJ13" s="18" t="e">
        <f aca="false">IF($B13="",NA(),$D13+$F13)</f>
        <v>#N/A</v>
      </c>
      <c r="AK13" s="18" t="e">
        <f aca="false">IF($B13="",NA(),$D13)</f>
        <v>#N/A</v>
      </c>
      <c r="AL13" s="18" t="e">
        <f aca="false">IF($B13="",NA(),$C13+$E13/2)</f>
        <v>#N/A</v>
      </c>
      <c r="AM13" s="18" t="e">
        <f aca="false">IF($B13="",NA(),$D13+$F13*0.8)</f>
        <v>#N/A</v>
      </c>
    </row>
    <row r="14" customFormat="false" ht="15" hidden="false" customHeight="false" outlineLevel="0" collapsed="false">
      <c r="A14" s="8" t="n">
        <v>9</v>
      </c>
      <c r="B14" s="6"/>
      <c r="C14" s="9"/>
      <c r="D14" s="9"/>
      <c r="E14" s="9"/>
      <c r="F14" s="9"/>
      <c r="G14" s="13" t="str">
        <f aca="false">IF(OR($B14="",$C14="",$E14=""),"",$C14+$E14/2)</f>
        <v/>
      </c>
      <c r="H14" s="13" t="str">
        <f aca="false">IF(OR($B14="",$D14="",$F14=""),"",$D14+$F14/2)</f>
        <v/>
      </c>
      <c r="AB14" s="18" t="e">
        <f aca="false">IF($B14="",NA(),$C14)</f>
        <v>#N/A</v>
      </c>
      <c r="AC14" s="18" t="e">
        <f aca="false">IF($B14="",NA(),$C14+$E14)</f>
        <v>#N/A</v>
      </c>
      <c r="AD14" s="18" t="e">
        <f aca="false">IF($B14="",NA(),$C14+$E14)</f>
        <v>#N/A</v>
      </c>
      <c r="AE14" s="18" t="e">
        <f aca="false">IF($B14="",NA(),$C14)</f>
        <v>#N/A</v>
      </c>
      <c r="AF14" s="18" t="e">
        <f aca="false">IF($B14="",NA(),$C14)</f>
        <v>#N/A</v>
      </c>
      <c r="AG14" s="18" t="e">
        <f aca="false">IF($B14="",NA(),$D14)</f>
        <v>#N/A</v>
      </c>
      <c r="AH14" s="18" t="e">
        <f aca="false">IF($B14="",NA(),$D14)</f>
        <v>#N/A</v>
      </c>
      <c r="AI14" s="18" t="e">
        <f aca="false">IF($B14="",NA(),$D14+$F14)</f>
        <v>#N/A</v>
      </c>
      <c r="AJ14" s="18" t="e">
        <f aca="false">IF($B14="",NA(),$D14+$F14)</f>
        <v>#N/A</v>
      </c>
      <c r="AK14" s="18" t="e">
        <f aca="false">IF($B14="",NA(),$D14)</f>
        <v>#N/A</v>
      </c>
      <c r="AL14" s="18" t="e">
        <f aca="false">IF($B14="",NA(),$C14+$E14/2)</f>
        <v>#N/A</v>
      </c>
      <c r="AM14" s="18" t="e">
        <f aca="false">IF($B14="",NA(),$D14+$F14*0.8)</f>
        <v>#N/A</v>
      </c>
    </row>
    <row r="15" customFormat="false" ht="15" hidden="false" customHeight="false" outlineLevel="0" collapsed="false">
      <c r="A15" s="8" t="n">
        <v>10</v>
      </c>
      <c r="B15" s="6"/>
      <c r="C15" s="9"/>
      <c r="D15" s="9"/>
      <c r="E15" s="9"/>
      <c r="F15" s="9"/>
      <c r="G15" s="13" t="str">
        <f aca="false">IF(OR($B15="",$C15="",$E15=""),"",$C15+$E15/2)</f>
        <v/>
      </c>
      <c r="H15" s="13" t="str">
        <f aca="false">IF(OR($B15="",$D15="",$F15=""),"",$D15+$F15/2)</f>
        <v/>
      </c>
      <c r="AB15" s="18" t="e">
        <f aca="false">IF($B15="",NA(),$C15)</f>
        <v>#N/A</v>
      </c>
      <c r="AC15" s="18" t="e">
        <f aca="false">IF($B15="",NA(),$C15+$E15)</f>
        <v>#N/A</v>
      </c>
      <c r="AD15" s="18" t="e">
        <f aca="false">IF($B15="",NA(),$C15+$E15)</f>
        <v>#N/A</v>
      </c>
      <c r="AE15" s="18" t="e">
        <f aca="false">IF($B15="",NA(),$C15)</f>
        <v>#N/A</v>
      </c>
      <c r="AF15" s="18" t="e">
        <f aca="false">IF($B15="",NA(),$C15)</f>
        <v>#N/A</v>
      </c>
      <c r="AG15" s="18" t="e">
        <f aca="false">IF($B15="",NA(),$D15)</f>
        <v>#N/A</v>
      </c>
      <c r="AH15" s="18" t="e">
        <f aca="false">IF($B15="",NA(),$D15)</f>
        <v>#N/A</v>
      </c>
      <c r="AI15" s="18" t="e">
        <f aca="false">IF($B15="",NA(),$D15+$F15)</f>
        <v>#N/A</v>
      </c>
      <c r="AJ15" s="18" t="e">
        <f aca="false">IF($B15="",NA(),$D15+$F15)</f>
        <v>#N/A</v>
      </c>
      <c r="AK15" s="18" t="e">
        <f aca="false">IF($B15="",NA(),$D15)</f>
        <v>#N/A</v>
      </c>
      <c r="AL15" s="18" t="e">
        <f aca="false">IF($B15="",NA(),$C15+$E15/2)</f>
        <v>#N/A</v>
      </c>
      <c r="AM15" s="18" t="e">
        <f aca="false">IF($B15="",NA(),$D15+$F15*0.8)</f>
        <v>#N/A</v>
      </c>
    </row>
    <row r="16" customFormat="false" ht="15" hidden="false" customHeight="false" outlineLevel="0" collapsed="false">
      <c r="A16" s="8" t="n">
        <v>11</v>
      </c>
      <c r="B16" s="6"/>
      <c r="C16" s="9"/>
      <c r="D16" s="9"/>
      <c r="E16" s="9"/>
      <c r="F16" s="9"/>
      <c r="G16" s="13" t="str">
        <f aca="false">IF(OR($B16="",$C16="",$E16=""),"",$C16+$E16/2)</f>
        <v/>
      </c>
      <c r="H16" s="13" t="str">
        <f aca="false">IF(OR($B16="",$D16="",$F16=""),"",$D16+$F16/2)</f>
        <v/>
      </c>
      <c r="AB16" s="18" t="e">
        <f aca="false">IF($B16="",NA(),$C16)</f>
        <v>#N/A</v>
      </c>
      <c r="AC16" s="18" t="e">
        <f aca="false">IF($B16="",NA(),$C16+$E16)</f>
        <v>#N/A</v>
      </c>
      <c r="AD16" s="18" t="e">
        <f aca="false">IF($B16="",NA(),$C16+$E16)</f>
        <v>#N/A</v>
      </c>
      <c r="AE16" s="18" t="e">
        <f aca="false">IF($B16="",NA(),$C16)</f>
        <v>#N/A</v>
      </c>
      <c r="AF16" s="18" t="e">
        <f aca="false">IF($B16="",NA(),$C16)</f>
        <v>#N/A</v>
      </c>
      <c r="AG16" s="18" t="e">
        <f aca="false">IF($B16="",NA(),$D16)</f>
        <v>#N/A</v>
      </c>
      <c r="AH16" s="18" t="e">
        <f aca="false">IF($B16="",NA(),$D16)</f>
        <v>#N/A</v>
      </c>
      <c r="AI16" s="18" t="e">
        <f aca="false">IF($B16="",NA(),$D16+$F16)</f>
        <v>#N/A</v>
      </c>
      <c r="AJ16" s="18" t="e">
        <f aca="false">IF($B16="",NA(),$D16+$F16)</f>
        <v>#N/A</v>
      </c>
      <c r="AK16" s="18" t="e">
        <f aca="false">IF($B16="",NA(),$D16)</f>
        <v>#N/A</v>
      </c>
      <c r="AL16" s="18" t="e">
        <f aca="false">IF($B16="",NA(),$C16+$E16/2)</f>
        <v>#N/A</v>
      </c>
      <c r="AM16" s="18" t="e">
        <f aca="false">IF($B16="",NA(),$D16+$F16*0.8)</f>
        <v>#N/A</v>
      </c>
    </row>
    <row r="17" customFormat="false" ht="15" hidden="false" customHeight="false" outlineLevel="0" collapsed="false">
      <c r="A17" s="8" t="n">
        <v>12</v>
      </c>
      <c r="B17" s="6"/>
      <c r="C17" s="9"/>
      <c r="D17" s="9"/>
      <c r="E17" s="9"/>
      <c r="F17" s="9"/>
      <c r="G17" s="13" t="str">
        <f aca="false">IF(OR($B17="",$C17="",$E17=""),"",$C17+$E17/2)</f>
        <v/>
      </c>
      <c r="H17" s="13" t="str">
        <f aca="false">IF(OR($B17="",$D17="",$F17=""),"",$D17+$F17/2)</f>
        <v/>
      </c>
      <c r="AB17" s="18" t="e">
        <f aca="false">IF($B17="",NA(),$C17)</f>
        <v>#N/A</v>
      </c>
      <c r="AC17" s="18" t="e">
        <f aca="false">IF($B17="",NA(),$C17+$E17)</f>
        <v>#N/A</v>
      </c>
      <c r="AD17" s="18" t="e">
        <f aca="false">IF($B17="",NA(),$C17+$E17)</f>
        <v>#N/A</v>
      </c>
      <c r="AE17" s="18" t="e">
        <f aca="false">IF($B17="",NA(),$C17)</f>
        <v>#N/A</v>
      </c>
      <c r="AF17" s="18" t="e">
        <f aca="false">IF($B17="",NA(),$C17)</f>
        <v>#N/A</v>
      </c>
      <c r="AG17" s="18" t="e">
        <f aca="false">IF($B17="",NA(),$D17)</f>
        <v>#N/A</v>
      </c>
      <c r="AH17" s="18" t="e">
        <f aca="false">IF($B17="",NA(),$D17)</f>
        <v>#N/A</v>
      </c>
      <c r="AI17" s="18" t="e">
        <f aca="false">IF($B17="",NA(),$D17+$F17)</f>
        <v>#N/A</v>
      </c>
      <c r="AJ17" s="18" t="e">
        <f aca="false">IF($B17="",NA(),$D17+$F17)</f>
        <v>#N/A</v>
      </c>
      <c r="AK17" s="18" t="e">
        <f aca="false">IF($B17="",NA(),$D17)</f>
        <v>#N/A</v>
      </c>
      <c r="AL17" s="18" t="e">
        <f aca="false">IF($B17="",NA(),$C17+$E17/2)</f>
        <v>#N/A</v>
      </c>
      <c r="AM17" s="18" t="e">
        <f aca="false">IF($B17="",NA(),$D17+$F17*0.8)</f>
        <v>#N/A</v>
      </c>
    </row>
    <row r="18" customFormat="false" ht="15" hidden="false" customHeight="false" outlineLevel="0" collapsed="false">
      <c r="A18" s="19" t="s">
        <v>75</v>
      </c>
    </row>
    <row r="20" customFormat="false" ht="15" hidden="false" customHeight="false" outlineLevel="0" collapsed="false">
      <c r="A20" s="17" t="s">
        <v>76</v>
      </c>
    </row>
    <row r="21" customFormat="false" ht="33.75" hidden="false" customHeight="true" outlineLevel="0" collapsed="false">
      <c r="A21" s="7" t="s">
        <v>25</v>
      </c>
      <c r="B21" s="7" t="s">
        <v>77</v>
      </c>
      <c r="C21" s="7" t="s">
        <v>78</v>
      </c>
      <c r="D21" s="7" t="s">
        <v>79</v>
      </c>
      <c r="E21" s="7" t="s">
        <v>80</v>
      </c>
      <c r="F21" s="7" t="s">
        <v>57</v>
      </c>
      <c r="G21" s="7" t="s">
        <v>58</v>
      </c>
    </row>
    <row r="22" customFormat="false" ht="15" hidden="false" customHeight="false" outlineLevel="0" collapsed="false">
      <c r="A22" s="8" t="n">
        <v>1</v>
      </c>
      <c r="B22" s="6" t="s">
        <v>63</v>
      </c>
      <c r="C22" s="11"/>
      <c r="D22" s="13"/>
      <c r="E22" s="12"/>
      <c r="F22" s="13" t="n">
        <f aca="false">IF(B22="",NA(),IFERROR(INDEX($G$6:$G$17,MATCH(B22,$B$6:$B$17,0)),NA()))</f>
        <v>5</v>
      </c>
      <c r="G22" s="13" t="n">
        <f aca="false">IF(B22="",NA(),IFERROR(INDEX($H$6:$H$17,MATCH(B22,$B$6:$B$17,0)),NA()))</f>
        <v>3</v>
      </c>
    </row>
    <row r="23" customFormat="false" ht="15" hidden="false" customHeight="false" outlineLevel="0" collapsed="false">
      <c r="A23" s="8" t="n">
        <v>2</v>
      </c>
      <c r="B23" s="6" t="s">
        <v>67</v>
      </c>
      <c r="C23" s="11" t="str">
        <f aca="false">IF(AND(B23&lt;&gt;"",B22&lt;&gt;""),B22,"")</f>
        <v>Workshop bench</v>
      </c>
      <c r="D23" s="13" t="n">
        <f aca="false">IF(C23="","",IF(C23=B23,"",IFERROR(SQRT((F23-F22)^2+(G23-G22)^2),"")))</f>
        <v>29</v>
      </c>
      <c r="E23" s="20" t="n">
        <f aca="false">IF(D23="",0,COUNTIFS($C$22:$C$51,C23,$B$22:$B$51,B23)+COUNTIFS($C$22:$C$51,B23,$B$22:$B$51,C23))</f>
        <v>1</v>
      </c>
      <c r="F23" s="13" t="n">
        <f aca="false">IF(B23="",NA(),IFERROR(INDEX($G$6:$G$17,MATCH(B23,$B$6:$B$17,0)),NA()))</f>
        <v>34</v>
      </c>
      <c r="G23" s="13" t="n">
        <f aca="false">IF(B23="",NA(),IFERROR(INDEX($H$6:$H$17,MATCH(B23,$B$6:$B$17,0)),NA()))</f>
        <v>3</v>
      </c>
    </row>
    <row r="24" customFormat="false" ht="15" hidden="false" customHeight="false" outlineLevel="0" collapsed="false">
      <c r="A24" s="8" t="n">
        <v>3</v>
      </c>
      <c r="B24" s="6" t="s">
        <v>73</v>
      </c>
      <c r="C24" s="11" t="str">
        <f aca="false">IF(AND(B24&lt;&gt;"",B23&lt;&gt;""),B23,"")</f>
        <v>Tool crib</v>
      </c>
      <c r="D24" s="13" t="n">
        <f aca="false">IF(C24="","",IF(C24=B24,"",IFERROR(SQRT((F24-F23)^2+(G24-G23)^2),"")))</f>
        <v>16.5</v>
      </c>
      <c r="E24" s="20" t="n">
        <f aca="false">IF(D24="",0,COUNTIFS($C$22:$C$51,C24,$B$22:$B$51,B24)+COUNTIFS($C$22:$C$51,B24,$B$22:$B$51,C24))</f>
        <v>3</v>
      </c>
      <c r="F24" s="13" t="n">
        <f aca="false">IF(B24="",NA(),IFERROR(INDEX($G$6:$G$17,MATCH(B24,$B$6:$B$17,0)),NA()))</f>
        <v>34</v>
      </c>
      <c r="G24" s="13" t="n">
        <f aca="false">IF(B24="",NA(),IFERROR(INDEX($H$6:$H$17,MATCH(B24,$B$6:$B$17,0)),NA()))</f>
        <v>19.5</v>
      </c>
    </row>
    <row r="25" customFormat="false" ht="15" hidden="false" customHeight="false" outlineLevel="0" collapsed="false">
      <c r="A25" s="8" t="n">
        <v>4</v>
      </c>
      <c r="B25" s="6" t="s">
        <v>67</v>
      </c>
      <c r="C25" s="11" t="str">
        <f aca="false">IF(AND(B25&lt;&gt;"",B24&lt;&gt;""),B24,"")</f>
        <v>Machine 3</v>
      </c>
      <c r="D25" s="13" t="n">
        <f aca="false">IF(C25="","",IF(C25=B25,"",IFERROR(SQRT((F25-F24)^2+(G25-G24)^2),"")))</f>
        <v>16.5</v>
      </c>
      <c r="E25" s="20" t="n">
        <f aca="false">IF(D25="",0,COUNTIFS($C$22:$C$51,C25,$B$22:$B$51,B25)+COUNTIFS($C$22:$C$51,B25,$B$22:$B$51,C25))</f>
        <v>3</v>
      </c>
      <c r="F25" s="13" t="n">
        <f aca="false">IF(B25="",NA(),IFERROR(INDEX($G$6:$G$17,MATCH(B25,$B$6:$B$17,0)),NA()))</f>
        <v>34</v>
      </c>
      <c r="G25" s="13" t="n">
        <f aca="false">IF(B25="",NA(),IFERROR(INDEX($H$6:$H$17,MATCH(B25,$B$6:$B$17,0)),NA()))</f>
        <v>3</v>
      </c>
    </row>
    <row r="26" customFormat="false" ht="15" hidden="false" customHeight="false" outlineLevel="0" collapsed="false">
      <c r="A26" s="8" t="n">
        <v>5</v>
      </c>
      <c r="B26" s="6" t="s">
        <v>69</v>
      </c>
      <c r="C26" s="11" t="str">
        <f aca="false">IF(AND(B26&lt;&gt;"",B25&lt;&gt;""),B25,"")</f>
        <v>Tool crib</v>
      </c>
      <c r="D26" s="13" t="n">
        <f aca="false">IF(C26="","",IF(C26=B26,"",IFERROR(SQRT((F26-F25)^2+(G26-G25)^2),"")))</f>
        <v>34.23813663154</v>
      </c>
      <c r="E26" s="20" t="n">
        <f aca="false">IF(D26="",0,COUNTIFS($C$22:$C$51,C26,$B$22:$B$51,B26)+COUNTIFS($C$22:$C$51,B26,$B$22:$B$51,C26))</f>
        <v>1</v>
      </c>
      <c r="F26" s="13" t="n">
        <f aca="false">IF(B26="",NA(),IFERROR(INDEX($G$6:$G$17,MATCH(B26,$B$6:$B$17,0)),NA()))</f>
        <v>4</v>
      </c>
      <c r="G26" s="13" t="n">
        <f aca="false">IF(B26="",NA(),IFERROR(INDEX($H$6:$H$17,MATCH(B26,$B$6:$B$17,0)),NA()))</f>
        <v>19.5</v>
      </c>
    </row>
    <row r="27" customFormat="false" ht="15" hidden="false" customHeight="false" outlineLevel="0" collapsed="false">
      <c r="A27" s="8" t="n">
        <v>6</v>
      </c>
      <c r="B27" s="6" t="s">
        <v>65</v>
      </c>
      <c r="C27" s="11" t="str">
        <f aca="false">IF(AND(B27&lt;&gt;"",B26&lt;&gt;""),B26,"")</f>
        <v>Machine 1</v>
      </c>
      <c r="D27" s="13" t="n">
        <f aca="false">IF(C27="","",IF(C27=B27,"",IFERROR(SQRT((F27-F26)^2+(G27-G26)^2),"")))</f>
        <v>22.9836898691224</v>
      </c>
      <c r="E27" s="20" t="n">
        <f aca="false">IF(D27="",0,COUNTIFS($C$22:$C$51,C27,$B$22:$B$51,B27)+COUNTIFS($C$22:$C$51,B27,$B$22:$B$51,C27))</f>
        <v>1</v>
      </c>
      <c r="F27" s="13" t="n">
        <f aca="false">IF(B27="",NA(),IFERROR(INDEX($G$6:$G$17,MATCH(B27,$B$6:$B$17,0)),NA()))</f>
        <v>20</v>
      </c>
      <c r="G27" s="13" t="n">
        <f aca="false">IF(B27="",NA(),IFERROR(INDEX($H$6:$H$17,MATCH(B27,$B$6:$B$17,0)),NA()))</f>
        <v>3</v>
      </c>
    </row>
    <row r="28" customFormat="false" ht="15" hidden="false" customHeight="false" outlineLevel="0" collapsed="false">
      <c r="A28" s="8" t="n">
        <v>7</v>
      </c>
      <c r="B28" s="6" t="s">
        <v>71</v>
      </c>
      <c r="C28" s="11" t="str">
        <f aca="false">IF(AND(B28&lt;&gt;"",B27&lt;&gt;""),B27,"")</f>
        <v>Spare parts store</v>
      </c>
      <c r="D28" s="13" t="n">
        <f aca="false">IF(C28="","",IF(C28=B28,"",IFERROR(SQRT((F28-F27)^2+(G28-G27)^2),"")))</f>
        <v>16.5</v>
      </c>
      <c r="E28" s="20" t="n">
        <f aca="false">IF(D28="",0,COUNTIFS($C$22:$C$51,C28,$B$22:$B$51,B28)+COUNTIFS($C$22:$C$51,B28,$B$22:$B$51,C28))</f>
        <v>1</v>
      </c>
      <c r="F28" s="13" t="n">
        <f aca="false">IF(B28="",NA(),IFERROR(INDEX($G$6:$G$17,MATCH(B28,$B$6:$B$17,0)),NA()))</f>
        <v>20</v>
      </c>
      <c r="G28" s="13" t="n">
        <f aca="false">IF(B28="",NA(),IFERROR(INDEX($H$6:$H$17,MATCH(B28,$B$6:$B$17,0)),NA()))</f>
        <v>19.5</v>
      </c>
    </row>
    <row r="29" customFormat="false" ht="15" hidden="false" customHeight="false" outlineLevel="0" collapsed="false">
      <c r="A29" s="8" t="n">
        <v>8</v>
      </c>
      <c r="B29" s="6" t="s">
        <v>67</v>
      </c>
      <c r="C29" s="11" t="str">
        <f aca="false">IF(AND(B29&lt;&gt;"",B28&lt;&gt;""),B28,"")</f>
        <v>Machine 2</v>
      </c>
      <c r="D29" s="13" t="n">
        <f aca="false">IF(C29="","",IF(C29=B29,"",IFERROR(SQRT((F29-F28)^2+(G29-G28)^2),"")))</f>
        <v>21.6390850083824</v>
      </c>
      <c r="E29" s="20" t="n">
        <f aca="false">IF(D29="",0,COUNTIFS($C$22:$C$51,C29,$B$22:$B$51,B29)+COUNTIFS($C$22:$C$51,B29,$B$22:$B$51,C29))</f>
        <v>1</v>
      </c>
      <c r="F29" s="13" t="n">
        <f aca="false">IF(B29="",NA(),IFERROR(INDEX($G$6:$G$17,MATCH(B29,$B$6:$B$17,0)),NA()))</f>
        <v>34</v>
      </c>
      <c r="G29" s="13" t="n">
        <f aca="false">IF(B29="",NA(),IFERROR(INDEX($H$6:$H$17,MATCH(B29,$B$6:$B$17,0)),NA()))</f>
        <v>3</v>
      </c>
    </row>
    <row r="30" customFormat="false" ht="15" hidden="false" customHeight="false" outlineLevel="0" collapsed="false">
      <c r="A30" s="8" t="n">
        <v>9</v>
      </c>
      <c r="B30" s="6" t="s">
        <v>73</v>
      </c>
      <c r="C30" s="11" t="str">
        <f aca="false">IF(AND(B30&lt;&gt;"",B29&lt;&gt;""),B29,"")</f>
        <v>Tool crib</v>
      </c>
      <c r="D30" s="13" t="n">
        <f aca="false">IF(C30="","",IF(C30=B30,"",IFERROR(SQRT((F30-F29)^2+(G30-G29)^2),"")))</f>
        <v>16.5</v>
      </c>
      <c r="E30" s="20" t="n">
        <f aca="false">IF(D30="",0,COUNTIFS($C$22:$C$51,C30,$B$22:$B$51,B30)+COUNTIFS($C$22:$C$51,B30,$B$22:$B$51,C30))</f>
        <v>3</v>
      </c>
      <c r="F30" s="13" t="n">
        <f aca="false">IF(B30="",NA(),IFERROR(INDEX($G$6:$G$17,MATCH(B30,$B$6:$B$17,0)),NA()))</f>
        <v>34</v>
      </c>
      <c r="G30" s="13" t="n">
        <f aca="false">IF(B30="",NA(),IFERROR(INDEX($H$6:$H$17,MATCH(B30,$B$6:$B$17,0)),NA()))</f>
        <v>19.5</v>
      </c>
    </row>
    <row r="31" customFormat="false" ht="15" hidden="false" customHeight="false" outlineLevel="0" collapsed="false">
      <c r="A31" s="8" t="n">
        <v>10</v>
      </c>
      <c r="B31" s="6" t="s">
        <v>63</v>
      </c>
      <c r="C31" s="11" t="str">
        <f aca="false">IF(AND(B31&lt;&gt;"",B30&lt;&gt;""),B30,"")</f>
        <v>Machine 3</v>
      </c>
      <c r="D31" s="13" t="n">
        <f aca="false">IF(C31="","",IF(C31=B31,"",IFERROR(SQRT((F31-F30)^2+(G31-G30)^2),"")))</f>
        <v>33.3654012414057</v>
      </c>
      <c r="E31" s="20" t="n">
        <f aca="false">IF(D31="",0,COUNTIFS($C$22:$C$51,C31,$B$22:$B$51,B31)+COUNTIFS($C$22:$C$51,B31,$B$22:$B$51,C31))</f>
        <v>1</v>
      </c>
      <c r="F31" s="13" t="n">
        <f aca="false">IF(B31="",NA(),IFERROR(INDEX($G$6:$G$17,MATCH(B31,$B$6:$B$17,0)),NA()))</f>
        <v>5</v>
      </c>
      <c r="G31" s="13" t="n">
        <f aca="false">IF(B31="",NA(),IFERROR(INDEX($H$6:$H$17,MATCH(B31,$B$6:$B$17,0)),NA()))</f>
        <v>3</v>
      </c>
    </row>
    <row r="32" customFormat="false" ht="15" hidden="false" customHeight="false" outlineLevel="0" collapsed="false">
      <c r="A32" s="8" t="n">
        <v>11</v>
      </c>
      <c r="B32" s="6"/>
      <c r="C32" s="11" t="str">
        <f aca="false">IF(AND(B32&lt;&gt;"",B31&lt;&gt;""),B31,"")</f>
        <v/>
      </c>
      <c r="D32" s="13" t="str">
        <f aca="false">IF(C32="","",IF(C32=B32,"",IFERROR(SQRT((F32-F31)^2+(G32-G31)^2),"")))</f>
        <v/>
      </c>
      <c r="E32" s="20" t="n">
        <f aca="false">IF(D32="",0,COUNTIFS($C$22:$C$51,C32,$B$22:$B$51,B32)+COUNTIFS($C$22:$C$51,B32,$B$22:$B$51,C32))</f>
        <v>0</v>
      </c>
      <c r="F32" s="13" t="e">
        <f aca="false">IF(B32="",NA(),IFERROR(INDEX($G$6:$G$17,MATCH(B32,$B$6:$B$17,0)),NA()))</f>
        <v>#N/A</v>
      </c>
      <c r="G32" s="13" t="e">
        <f aca="false">IF(B32="",NA(),IFERROR(INDEX($H$6:$H$17,MATCH(B32,$B$6:$B$17,0)),NA()))</f>
        <v>#N/A</v>
      </c>
    </row>
    <row r="33" customFormat="false" ht="15" hidden="false" customHeight="false" outlineLevel="0" collapsed="false">
      <c r="A33" s="8" t="n">
        <v>12</v>
      </c>
      <c r="B33" s="6"/>
      <c r="C33" s="11" t="str">
        <f aca="false">IF(AND(B33&lt;&gt;"",B32&lt;&gt;""),B32,"")</f>
        <v/>
      </c>
      <c r="D33" s="13" t="str">
        <f aca="false">IF(C33="","",IF(C33=B33,"",IFERROR(SQRT((F33-F32)^2+(G33-G32)^2),"")))</f>
        <v/>
      </c>
      <c r="E33" s="20" t="n">
        <f aca="false">IF(D33="",0,COUNTIFS($C$22:$C$51,C33,$B$22:$B$51,B33)+COUNTIFS($C$22:$C$51,B33,$B$22:$B$51,C33))</f>
        <v>0</v>
      </c>
      <c r="F33" s="13" t="e">
        <f aca="false">IF(B33="",NA(),IFERROR(INDEX($G$6:$G$17,MATCH(B33,$B$6:$B$17,0)),NA()))</f>
        <v>#N/A</v>
      </c>
      <c r="G33" s="13" t="e">
        <f aca="false">IF(B33="",NA(),IFERROR(INDEX($H$6:$H$17,MATCH(B33,$B$6:$B$17,0)),NA()))</f>
        <v>#N/A</v>
      </c>
    </row>
    <row r="34" customFormat="false" ht="15" hidden="false" customHeight="false" outlineLevel="0" collapsed="false">
      <c r="A34" s="8" t="n">
        <v>13</v>
      </c>
      <c r="B34" s="6"/>
      <c r="C34" s="11" t="str">
        <f aca="false">IF(AND(B34&lt;&gt;"",B33&lt;&gt;""),B33,"")</f>
        <v/>
      </c>
      <c r="D34" s="13" t="str">
        <f aca="false">IF(C34="","",IF(C34=B34,"",IFERROR(SQRT((F34-F33)^2+(G34-G33)^2),"")))</f>
        <v/>
      </c>
      <c r="E34" s="20" t="n">
        <f aca="false">IF(D34="",0,COUNTIFS($C$22:$C$51,C34,$B$22:$B$51,B34)+COUNTIFS($C$22:$C$51,B34,$B$22:$B$51,C34))</f>
        <v>0</v>
      </c>
      <c r="F34" s="13" t="e">
        <f aca="false">IF(B34="",NA(),IFERROR(INDEX($G$6:$G$17,MATCH(B34,$B$6:$B$17,0)),NA()))</f>
        <v>#N/A</v>
      </c>
      <c r="G34" s="13" t="e">
        <f aca="false">IF(B34="",NA(),IFERROR(INDEX($H$6:$H$17,MATCH(B34,$B$6:$B$17,0)),NA()))</f>
        <v>#N/A</v>
      </c>
    </row>
    <row r="35" customFormat="false" ht="15" hidden="false" customHeight="false" outlineLevel="0" collapsed="false">
      <c r="A35" s="8" t="n">
        <v>14</v>
      </c>
      <c r="B35" s="6"/>
      <c r="C35" s="11" t="str">
        <f aca="false">IF(AND(B35&lt;&gt;"",B34&lt;&gt;""),B34,"")</f>
        <v/>
      </c>
      <c r="D35" s="13" t="str">
        <f aca="false">IF(C35="","",IF(C35=B35,"",IFERROR(SQRT((F35-F34)^2+(G35-G34)^2),"")))</f>
        <v/>
      </c>
      <c r="E35" s="20" t="n">
        <f aca="false">IF(D35="",0,COUNTIFS($C$22:$C$51,C35,$B$22:$B$51,B35)+COUNTIFS($C$22:$C$51,B35,$B$22:$B$51,C35))</f>
        <v>0</v>
      </c>
      <c r="F35" s="13" t="e">
        <f aca="false">IF(B35="",NA(),IFERROR(INDEX($G$6:$G$17,MATCH(B35,$B$6:$B$17,0)),NA()))</f>
        <v>#N/A</v>
      </c>
      <c r="G35" s="13" t="e">
        <f aca="false">IF(B35="",NA(),IFERROR(INDEX($H$6:$H$17,MATCH(B35,$B$6:$B$17,0)),NA()))</f>
        <v>#N/A</v>
      </c>
    </row>
    <row r="36" customFormat="false" ht="15" hidden="false" customHeight="false" outlineLevel="0" collapsed="false">
      <c r="A36" s="8" t="n">
        <v>15</v>
      </c>
      <c r="B36" s="6"/>
      <c r="C36" s="11" t="str">
        <f aca="false">IF(AND(B36&lt;&gt;"",B35&lt;&gt;""),B35,"")</f>
        <v/>
      </c>
      <c r="D36" s="13" t="str">
        <f aca="false">IF(C36="","",IF(C36=B36,"",IFERROR(SQRT((F36-F35)^2+(G36-G35)^2),"")))</f>
        <v/>
      </c>
      <c r="E36" s="20" t="n">
        <f aca="false">IF(D36="",0,COUNTIFS($C$22:$C$51,C36,$B$22:$B$51,B36)+COUNTIFS($C$22:$C$51,B36,$B$22:$B$51,C36))</f>
        <v>0</v>
      </c>
      <c r="F36" s="13" t="e">
        <f aca="false">IF(B36="",NA(),IFERROR(INDEX($G$6:$G$17,MATCH(B36,$B$6:$B$17,0)),NA()))</f>
        <v>#N/A</v>
      </c>
      <c r="G36" s="13" t="e">
        <f aca="false">IF(B36="",NA(),IFERROR(INDEX($H$6:$H$17,MATCH(B36,$B$6:$B$17,0)),NA()))</f>
        <v>#N/A</v>
      </c>
    </row>
    <row r="37" customFormat="false" ht="15" hidden="false" customHeight="false" outlineLevel="0" collapsed="false">
      <c r="A37" s="8" t="n">
        <v>16</v>
      </c>
      <c r="B37" s="6"/>
      <c r="C37" s="11" t="str">
        <f aca="false">IF(AND(B37&lt;&gt;"",B36&lt;&gt;""),B36,"")</f>
        <v/>
      </c>
      <c r="D37" s="13" t="str">
        <f aca="false">IF(C37="","",IF(C37=B37,"",IFERROR(SQRT((F37-F36)^2+(G37-G36)^2),"")))</f>
        <v/>
      </c>
      <c r="E37" s="20" t="n">
        <f aca="false">IF(D37="",0,COUNTIFS($C$22:$C$51,C37,$B$22:$B$51,B37)+COUNTIFS($C$22:$C$51,B37,$B$22:$B$51,C37))</f>
        <v>0</v>
      </c>
      <c r="F37" s="13" t="e">
        <f aca="false">IF(B37="",NA(),IFERROR(INDEX($G$6:$G$17,MATCH(B37,$B$6:$B$17,0)),NA()))</f>
        <v>#N/A</v>
      </c>
      <c r="G37" s="13" t="e">
        <f aca="false">IF(B37="",NA(),IFERROR(INDEX($H$6:$H$17,MATCH(B37,$B$6:$B$17,0)),NA()))</f>
        <v>#N/A</v>
      </c>
    </row>
    <row r="38" customFormat="false" ht="15" hidden="false" customHeight="false" outlineLevel="0" collapsed="false">
      <c r="A38" s="8" t="n">
        <v>17</v>
      </c>
      <c r="B38" s="6"/>
      <c r="C38" s="11" t="str">
        <f aca="false">IF(AND(B38&lt;&gt;"",B37&lt;&gt;""),B37,"")</f>
        <v/>
      </c>
      <c r="D38" s="13" t="str">
        <f aca="false">IF(C38="","",IF(C38=B38,"",IFERROR(SQRT((F38-F37)^2+(G38-G37)^2),"")))</f>
        <v/>
      </c>
      <c r="E38" s="20" t="n">
        <f aca="false">IF(D38="",0,COUNTIFS($C$22:$C$51,C38,$B$22:$B$51,B38)+COUNTIFS($C$22:$C$51,B38,$B$22:$B$51,C38))</f>
        <v>0</v>
      </c>
      <c r="F38" s="13" t="e">
        <f aca="false">IF(B38="",NA(),IFERROR(INDEX($G$6:$G$17,MATCH(B38,$B$6:$B$17,0)),NA()))</f>
        <v>#N/A</v>
      </c>
      <c r="G38" s="13" t="e">
        <f aca="false">IF(B38="",NA(),IFERROR(INDEX($H$6:$H$17,MATCH(B38,$B$6:$B$17,0)),NA()))</f>
        <v>#N/A</v>
      </c>
    </row>
    <row r="39" customFormat="false" ht="15" hidden="false" customHeight="false" outlineLevel="0" collapsed="false">
      <c r="A39" s="8" t="n">
        <v>18</v>
      </c>
      <c r="B39" s="6"/>
      <c r="C39" s="11" t="str">
        <f aca="false">IF(AND(B39&lt;&gt;"",B38&lt;&gt;""),B38,"")</f>
        <v/>
      </c>
      <c r="D39" s="13" t="str">
        <f aca="false">IF(C39="","",IF(C39=B39,"",IFERROR(SQRT((F39-F38)^2+(G39-G38)^2),"")))</f>
        <v/>
      </c>
      <c r="E39" s="20" t="n">
        <f aca="false">IF(D39="",0,COUNTIFS($C$22:$C$51,C39,$B$22:$B$51,B39)+COUNTIFS($C$22:$C$51,B39,$B$22:$B$51,C39))</f>
        <v>0</v>
      </c>
      <c r="F39" s="13" t="e">
        <f aca="false">IF(B39="",NA(),IFERROR(INDEX($G$6:$G$17,MATCH(B39,$B$6:$B$17,0)),NA()))</f>
        <v>#N/A</v>
      </c>
      <c r="G39" s="13" t="e">
        <f aca="false">IF(B39="",NA(),IFERROR(INDEX($H$6:$H$17,MATCH(B39,$B$6:$B$17,0)),NA()))</f>
        <v>#N/A</v>
      </c>
    </row>
    <row r="40" customFormat="false" ht="15" hidden="false" customHeight="false" outlineLevel="0" collapsed="false">
      <c r="A40" s="8" t="n">
        <v>19</v>
      </c>
      <c r="B40" s="6"/>
      <c r="C40" s="11" t="str">
        <f aca="false">IF(AND(B40&lt;&gt;"",B39&lt;&gt;""),B39,"")</f>
        <v/>
      </c>
      <c r="D40" s="13" t="str">
        <f aca="false">IF(C40="","",IF(C40=B40,"",IFERROR(SQRT((F40-F39)^2+(G40-G39)^2),"")))</f>
        <v/>
      </c>
      <c r="E40" s="20" t="n">
        <f aca="false">IF(D40="",0,COUNTIFS($C$22:$C$51,C40,$B$22:$B$51,B40)+COUNTIFS($C$22:$C$51,B40,$B$22:$B$51,C40))</f>
        <v>0</v>
      </c>
      <c r="F40" s="13" t="e">
        <f aca="false">IF(B40="",NA(),IFERROR(INDEX($G$6:$G$17,MATCH(B40,$B$6:$B$17,0)),NA()))</f>
        <v>#N/A</v>
      </c>
      <c r="G40" s="13" t="e">
        <f aca="false">IF(B40="",NA(),IFERROR(INDEX($H$6:$H$17,MATCH(B40,$B$6:$B$17,0)),NA()))</f>
        <v>#N/A</v>
      </c>
    </row>
    <row r="41" customFormat="false" ht="15" hidden="false" customHeight="false" outlineLevel="0" collapsed="false">
      <c r="A41" s="8" t="n">
        <v>20</v>
      </c>
      <c r="B41" s="6"/>
      <c r="C41" s="11" t="str">
        <f aca="false">IF(AND(B41&lt;&gt;"",B40&lt;&gt;""),B40,"")</f>
        <v/>
      </c>
      <c r="D41" s="13" t="str">
        <f aca="false">IF(C41="","",IF(C41=B41,"",IFERROR(SQRT((F41-F40)^2+(G41-G40)^2),"")))</f>
        <v/>
      </c>
      <c r="E41" s="20" t="n">
        <f aca="false">IF(D41="",0,COUNTIFS($C$22:$C$51,C41,$B$22:$B$51,B41)+COUNTIFS($C$22:$C$51,B41,$B$22:$B$51,C41))</f>
        <v>0</v>
      </c>
      <c r="F41" s="13" t="e">
        <f aca="false">IF(B41="",NA(),IFERROR(INDEX($G$6:$G$17,MATCH(B41,$B$6:$B$17,0)),NA()))</f>
        <v>#N/A</v>
      </c>
      <c r="G41" s="13" t="e">
        <f aca="false">IF(B41="",NA(),IFERROR(INDEX($H$6:$H$17,MATCH(B41,$B$6:$B$17,0)),NA()))</f>
        <v>#N/A</v>
      </c>
    </row>
    <row r="42" customFormat="false" ht="15" hidden="false" customHeight="false" outlineLevel="0" collapsed="false">
      <c r="A42" s="8" t="n">
        <v>21</v>
      </c>
      <c r="B42" s="6"/>
      <c r="C42" s="11" t="str">
        <f aca="false">IF(AND(B42&lt;&gt;"",B41&lt;&gt;""),B41,"")</f>
        <v/>
      </c>
      <c r="D42" s="13" t="str">
        <f aca="false">IF(C42="","",IF(C42=B42,"",IFERROR(SQRT((F42-F41)^2+(G42-G41)^2),"")))</f>
        <v/>
      </c>
      <c r="E42" s="20" t="n">
        <f aca="false">IF(D42="",0,COUNTIFS($C$22:$C$51,C42,$B$22:$B$51,B42)+COUNTIFS($C$22:$C$51,B42,$B$22:$B$51,C42))</f>
        <v>0</v>
      </c>
      <c r="F42" s="13" t="e">
        <f aca="false">IF(B42="",NA(),IFERROR(INDEX($G$6:$G$17,MATCH(B42,$B$6:$B$17,0)),NA()))</f>
        <v>#N/A</v>
      </c>
      <c r="G42" s="13" t="e">
        <f aca="false">IF(B42="",NA(),IFERROR(INDEX($H$6:$H$17,MATCH(B42,$B$6:$B$17,0)),NA()))</f>
        <v>#N/A</v>
      </c>
    </row>
    <row r="43" customFormat="false" ht="15" hidden="false" customHeight="false" outlineLevel="0" collapsed="false">
      <c r="A43" s="8" t="n">
        <v>22</v>
      </c>
      <c r="B43" s="6"/>
      <c r="C43" s="11" t="str">
        <f aca="false">IF(AND(B43&lt;&gt;"",B42&lt;&gt;""),B42,"")</f>
        <v/>
      </c>
      <c r="D43" s="13" t="str">
        <f aca="false">IF(C43="","",IF(C43=B43,"",IFERROR(SQRT((F43-F42)^2+(G43-G42)^2),"")))</f>
        <v/>
      </c>
      <c r="E43" s="20" t="n">
        <f aca="false">IF(D43="",0,COUNTIFS($C$22:$C$51,C43,$B$22:$B$51,B43)+COUNTIFS($C$22:$C$51,B43,$B$22:$B$51,C43))</f>
        <v>0</v>
      </c>
      <c r="F43" s="13" t="e">
        <f aca="false">IF(B43="",NA(),IFERROR(INDEX($G$6:$G$17,MATCH(B43,$B$6:$B$17,0)),NA()))</f>
        <v>#N/A</v>
      </c>
      <c r="G43" s="13" t="e">
        <f aca="false">IF(B43="",NA(),IFERROR(INDEX($H$6:$H$17,MATCH(B43,$B$6:$B$17,0)),NA()))</f>
        <v>#N/A</v>
      </c>
    </row>
    <row r="44" customFormat="false" ht="15" hidden="false" customHeight="false" outlineLevel="0" collapsed="false">
      <c r="A44" s="8" t="n">
        <v>23</v>
      </c>
      <c r="B44" s="6"/>
      <c r="C44" s="11" t="str">
        <f aca="false">IF(AND(B44&lt;&gt;"",B43&lt;&gt;""),B43,"")</f>
        <v/>
      </c>
      <c r="D44" s="13" t="str">
        <f aca="false">IF(C44="","",IF(C44=B44,"",IFERROR(SQRT((F44-F43)^2+(G44-G43)^2),"")))</f>
        <v/>
      </c>
      <c r="E44" s="20" t="n">
        <f aca="false">IF(D44="",0,COUNTIFS($C$22:$C$51,C44,$B$22:$B$51,B44)+COUNTIFS($C$22:$C$51,B44,$B$22:$B$51,C44))</f>
        <v>0</v>
      </c>
      <c r="F44" s="13" t="e">
        <f aca="false">IF(B44="",NA(),IFERROR(INDEX($G$6:$G$17,MATCH(B44,$B$6:$B$17,0)),NA()))</f>
        <v>#N/A</v>
      </c>
      <c r="G44" s="13" t="e">
        <f aca="false">IF(B44="",NA(),IFERROR(INDEX($H$6:$H$17,MATCH(B44,$B$6:$B$17,0)),NA()))</f>
        <v>#N/A</v>
      </c>
    </row>
    <row r="45" customFormat="false" ht="15" hidden="false" customHeight="false" outlineLevel="0" collapsed="false">
      <c r="A45" s="8" t="n">
        <v>24</v>
      </c>
      <c r="B45" s="6"/>
      <c r="C45" s="11" t="str">
        <f aca="false">IF(AND(B45&lt;&gt;"",B44&lt;&gt;""),B44,"")</f>
        <v/>
      </c>
      <c r="D45" s="13" t="str">
        <f aca="false">IF(C45="","",IF(C45=B45,"",IFERROR(SQRT((F45-F44)^2+(G45-G44)^2),"")))</f>
        <v/>
      </c>
      <c r="E45" s="20" t="n">
        <f aca="false">IF(D45="",0,COUNTIFS($C$22:$C$51,C45,$B$22:$B$51,B45)+COUNTIFS($C$22:$C$51,B45,$B$22:$B$51,C45))</f>
        <v>0</v>
      </c>
      <c r="F45" s="13" t="e">
        <f aca="false">IF(B45="",NA(),IFERROR(INDEX($G$6:$G$17,MATCH(B45,$B$6:$B$17,0)),NA()))</f>
        <v>#N/A</v>
      </c>
      <c r="G45" s="13" t="e">
        <f aca="false">IF(B45="",NA(),IFERROR(INDEX($H$6:$H$17,MATCH(B45,$B$6:$B$17,0)),NA()))</f>
        <v>#N/A</v>
      </c>
    </row>
    <row r="46" customFormat="false" ht="15" hidden="false" customHeight="false" outlineLevel="0" collapsed="false">
      <c r="A46" s="8" t="n">
        <v>25</v>
      </c>
      <c r="B46" s="6"/>
      <c r="C46" s="11" t="str">
        <f aca="false">IF(AND(B46&lt;&gt;"",B45&lt;&gt;""),B45,"")</f>
        <v/>
      </c>
      <c r="D46" s="13" t="str">
        <f aca="false">IF(C46="","",IF(C46=B46,"",IFERROR(SQRT((F46-F45)^2+(G46-G45)^2),"")))</f>
        <v/>
      </c>
      <c r="E46" s="20" t="n">
        <f aca="false">IF(D46="",0,COUNTIFS($C$22:$C$51,C46,$B$22:$B$51,B46)+COUNTIFS($C$22:$C$51,B46,$B$22:$B$51,C46))</f>
        <v>0</v>
      </c>
      <c r="F46" s="13" t="e">
        <f aca="false">IF(B46="",NA(),IFERROR(INDEX($G$6:$G$17,MATCH(B46,$B$6:$B$17,0)),NA()))</f>
        <v>#N/A</v>
      </c>
      <c r="G46" s="13" t="e">
        <f aca="false">IF(B46="",NA(),IFERROR(INDEX($H$6:$H$17,MATCH(B46,$B$6:$B$17,0)),NA()))</f>
        <v>#N/A</v>
      </c>
    </row>
    <row r="47" customFormat="false" ht="15" hidden="false" customHeight="false" outlineLevel="0" collapsed="false">
      <c r="A47" s="8" t="n">
        <v>26</v>
      </c>
      <c r="B47" s="6"/>
      <c r="C47" s="11" t="str">
        <f aca="false">IF(AND(B47&lt;&gt;"",B46&lt;&gt;""),B46,"")</f>
        <v/>
      </c>
      <c r="D47" s="13" t="str">
        <f aca="false">IF(C47="","",IF(C47=B47,"",IFERROR(SQRT((F47-F46)^2+(G47-G46)^2),"")))</f>
        <v/>
      </c>
      <c r="E47" s="20" t="n">
        <f aca="false">IF(D47="",0,COUNTIFS($C$22:$C$51,C47,$B$22:$B$51,B47)+COUNTIFS($C$22:$C$51,B47,$B$22:$B$51,C47))</f>
        <v>0</v>
      </c>
      <c r="F47" s="13" t="e">
        <f aca="false">IF(B47="",NA(),IFERROR(INDEX($G$6:$G$17,MATCH(B47,$B$6:$B$17,0)),NA()))</f>
        <v>#N/A</v>
      </c>
      <c r="G47" s="13" t="e">
        <f aca="false">IF(B47="",NA(),IFERROR(INDEX($H$6:$H$17,MATCH(B47,$B$6:$B$17,0)),NA()))</f>
        <v>#N/A</v>
      </c>
    </row>
    <row r="48" customFormat="false" ht="15" hidden="false" customHeight="false" outlineLevel="0" collapsed="false">
      <c r="A48" s="8" t="n">
        <v>27</v>
      </c>
      <c r="B48" s="6"/>
      <c r="C48" s="11" t="str">
        <f aca="false">IF(AND(B48&lt;&gt;"",B47&lt;&gt;""),B47,"")</f>
        <v/>
      </c>
      <c r="D48" s="13" t="str">
        <f aca="false">IF(C48="","",IF(C48=B48,"",IFERROR(SQRT((F48-F47)^2+(G48-G47)^2),"")))</f>
        <v/>
      </c>
      <c r="E48" s="20" t="n">
        <f aca="false">IF(D48="",0,COUNTIFS($C$22:$C$51,C48,$B$22:$B$51,B48)+COUNTIFS($C$22:$C$51,B48,$B$22:$B$51,C48))</f>
        <v>0</v>
      </c>
      <c r="F48" s="13" t="e">
        <f aca="false">IF(B48="",NA(),IFERROR(INDEX($G$6:$G$17,MATCH(B48,$B$6:$B$17,0)),NA()))</f>
        <v>#N/A</v>
      </c>
      <c r="G48" s="13" t="e">
        <f aca="false">IF(B48="",NA(),IFERROR(INDEX($H$6:$H$17,MATCH(B48,$B$6:$B$17,0)),NA()))</f>
        <v>#N/A</v>
      </c>
    </row>
    <row r="49" customFormat="false" ht="15" hidden="false" customHeight="false" outlineLevel="0" collapsed="false">
      <c r="A49" s="8" t="n">
        <v>28</v>
      </c>
      <c r="B49" s="6"/>
      <c r="C49" s="11" t="str">
        <f aca="false">IF(AND(B49&lt;&gt;"",B48&lt;&gt;""),B48,"")</f>
        <v/>
      </c>
      <c r="D49" s="13" t="str">
        <f aca="false">IF(C49="","",IF(C49=B49,"",IFERROR(SQRT((F49-F48)^2+(G49-G48)^2),"")))</f>
        <v/>
      </c>
      <c r="E49" s="20" t="n">
        <f aca="false">IF(D49="",0,COUNTIFS($C$22:$C$51,C49,$B$22:$B$51,B49)+COUNTIFS($C$22:$C$51,B49,$B$22:$B$51,C49))</f>
        <v>0</v>
      </c>
      <c r="F49" s="13" t="e">
        <f aca="false">IF(B49="",NA(),IFERROR(INDEX($G$6:$G$17,MATCH(B49,$B$6:$B$17,0)),NA()))</f>
        <v>#N/A</v>
      </c>
      <c r="G49" s="13" t="e">
        <f aca="false">IF(B49="",NA(),IFERROR(INDEX($H$6:$H$17,MATCH(B49,$B$6:$B$17,0)),NA()))</f>
        <v>#N/A</v>
      </c>
    </row>
    <row r="50" customFormat="false" ht="15" hidden="false" customHeight="false" outlineLevel="0" collapsed="false">
      <c r="A50" s="8" t="n">
        <v>29</v>
      </c>
      <c r="B50" s="6"/>
      <c r="C50" s="11" t="str">
        <f aca="false">IF(AND(B50&lt;&gt;"",B49&lt;&gt;""),B49,"")</f>
        <v/>
      </c>
      <c r="D50" s="13" t="str">
        <f aca="false">IF(C50="","",IF(C50=B50,"",IFERROR(SQRT((F50-F49)^2+(G50-G49)^2),"")))</f>
        <v/>
      </c>
      <c r="E50" s="20" t="n">
        <f aca="false">IF(D50="",0,COUNTIFS($C$22:$C$51,C50,$B$22:$B$51,B50)+COUNTIFS($C$22:$C$51,B50,$B$22:$B$51,C50))</f>
        <v>0</v>
      </c>
      <c r="F50" s="13" t="e">
        <f aca="false">IF(B50="",NA(),IFERROR(INDEX($G$6:$G$17,MATCH(B50,$B$6:$B$17,0)),NA()))</f>
        <v>#N/A</v>
      </c>
      <c r="G50" s="13" t="e">
        <f aca="false">IF(B50="",NA(),IFERROR(INDEX($H$6:$H$17,MATCH(B50,$B$6:$B$17,0)),NA()))</f>
        <v>#N/A</v>
      </c>
    </row>
    <row r="51" customFormat="false" ht="15" hidden="false" customHeight="false" outlineLevel="0" collapsed="false">
      <c r="A51" s="8" t="n">
        <v>30</v>
      </c>
      <c r="B51" s="6"/>
      <c r="C51" s="11" t="str">
        <f aca="false">IF(AND(B51&lt;&gt;"",B50&lt;&gt;""),B50,"")</f>
        <v/>
      </c>
      <c r="D51" s="13" t="str">
        <f aca="false">IF(C51="","",IF(C51=B51,"",IFERROR(SQRT((F51-F50)^2+(G51-G50)^2),"")))</f>
        <v/>
      </c>
      <c r="E51" s="20" t="n">
        <f aca="false">IF(D51="",0,COUNTIFS($C$22:$C$51,C51,$B$22:$B$51,B51)+COUNTIFS($C$22:$C$51,B51,$B$22:$B$51,C51))</f>
        <v>0</v>
      </c>
      <c r="F51" s="13" t="e">
        <f aca="false">IF(B51="",NA(),IFERROR(INDEX($G$6:$G$17,MATCH(B51,$B$6:$B$17,0)),NA()))</f>
        <v>#N/A</v>
      </c>
      <c r="G51" s="13" t="e">
        <f aca="false">IF(B51="",NA(),IFERROR(INDEX($H$6:$H$17,MATCH(B51,$B$6:$B$17,0)),NA()))</f>
        <v>#N/A</v>
      </c>
    </row>
    <row r="53" customFormat="false" ht="33.75" hidden="false" customHeight="true" outlineLevel="0" collapsed="false">
      <c r="A53" s="7" t="s">
        <v>81</v>
      </c>
      <c r="B53" s="7"/>
      <c r="C53" s="7"/>
      <c r="D53" s="7" t="s">
        <v>82</v>
      </c>
      <c r="E53" s="7" t="s">
        <v>83</v>
      </c>
      <c r="F53" s="7"/>
      <c r="G53" s="7"/>
    </row>
    <row r="54" customFormat="false" ht="15" hidden="false" customHeight="false" outlineLevel="0" collapsed="false">
      <c r="A54" s="5" t="s">
        <v>64</v>
      </c>
      <c r="B54" s="5"/>
      <c r="C54" s="5"/>
      <c r="D54" s="13" t="n">
        <f aca="false">SUM($D$22:$D$51)</f>
        <v>207.226312750451</v>
      </c>
      <c r="E54" s="21"/>
      <c r="F54" s="21"/>
      <c r="G54" s="21"/>
    </row>
    <row r="55" customFormat="false" ht="15" hidden="false" customHeight="false" outlineLevel="0" collapsed="false">
      <c r="A55" s="5" t="s">
        <v>66</v>
      </c>
      <c r="B55" s="5"/>
      <c r="C55" s="5"/>
      <c r="D55" s="12" t="n">
        <f aca="false">COUNT($D$22:$D$51)</f>
        <v>9</v>
      </c>
      <c r="E55" s="21"/>
      <c r="F55" s="21"/>
      <c r="G55" s="21"/>
    </row>
    <row r="56" customFormat="false" ht="15" hidden="false" customHeight="false" outlineLevel="0" collapsed="false">
      <c r="A56" s="5" t="s">
        <v>68</v>
      </c>
      <c r="B56" s="5"/>
      <c r="C56" s="5"/>
      <c r="D56" s="13" t="n">
        <f aca="false">IF(COUNT($D$22:$D$51)=0,"",MAX($D$22:$D$51))</f>
        <v>34.23813663154</v>
      </c>
      <c r="E56" s="21" t="str">
        <f aca="false">IF(D56="","",INDEX($C$22:$C$51,MATCH(MAX($D$22:$D$51),$D$22:$D$51,0))&amp;" → "&amp;INDEX($B$22:$B$51,MATCH(MAX($D$22:$D$51),$D$22:$D$51,0)))</f>
        <v>Tool crib → Machine 1</v>
      </c>
      <c r="F56" s="21"/>
      <c r="G56" s="21"/>
    </row>
    <row r="57" customFormat="false" ht="15" hidden="false" customHeight="false" outlineLevel="0" collapsed="false">
      <c r="A57" s="5" t="s">
        <v>84</v>
      </c>
      <c r="B57" s="5"/>
      <c r="C57" s="5"/>
      <c r="D57" s="12" t="n">
        <f aca="false">IF(MAX($E$22:$E$51)=0,"",MAX($E$22:$E$51))</f>
        <v>3</v>
      </c>
      <c r="E57" s="21" t="str">
        <f aca="false">IF(D57="","",INDEX($C$22:$C$51,MATCH(MAX($E$22:$E$51),$E$22:$E$51,0))&amp;" ↔ "&amp;INDEX($B$22:$B$51,MATCH(MAX($E$22:$E$51),$E$22:$E$51,0)))</f>
        <v>Tool crib ↔ Machine 3</v>
      </c>
      <c r="F57" s="21"/>
      <c r="G57" s="21"/>
    </row>
    <row r="58" customFormat="false" ht="15" hidden="false" customHeight="false" outlineLevel="0" collapsed="false">
      <c r="A58" s="5" t="s">
        <v>85</v>
      </c>
      <c r="B58" s="5"/>
      <c r="C58" s="5"/>
      <c r="D58" s="12" t="n">
        <f aca="false">COUNT($D$22:$D$51)-SUMPRODUCT(($E$22:$E$51&gt;0)/($E$22:$E$51+($E$22:$E$51=0)))</f>
        <v>2</v>
      </c>
      <c r="E58" s="21"/>
      <c r="F58" s="21"/>
      <c r="G58" s="21"/>
    </row>
    <row r="59" customFormat="false" ht="15" hidden="false" customHeight="false" outlineLevel="0" collapsed="false">
      <c r="A59" s="5" t="s">
        <v>86</v>
      </c>
      <c r="B59" s="5"/>
      <c r="C59" s="5"/>
      <c r="D59" s="12" t="n">
        <f aca="false">SUMPRODUCT(($B$22:$B$51&lt;&gt;"")*ISNA(MATCH($B$22:$B$51,$B$6:$B$17,0)))</f>
        <v>0</v>
      </c>
      <c r="E59" s="21"/>
      <c r="F59" s="21"/>
      <c r="G59" s="21"/>
    </row>
    <row r="60" customFormat="false" ht="15" hidden="false" customHeight="false" outlineLevel="0" collapsed="false">
      <c r="A60" s="5" t="s">
        <v>87</v>
      </c>
      <c r="B60" s="5"/>
      <c r="C60" s="5"/>
      <c r="D60" s="10"/>
      <c r="E60" s="21"/>
      <c r="F60" s="21"/>
      <c r="G60" s="21"/>
    </row>
    <row r="64" customFormat="false" ht="15" hidden="false" customHeight="false" outlineLevel="0" collapsed="false">
      <c r="A64" s="17" t="s">
        <v>88</v>
      </c>
    </row>
    <row r="65" customFormat="false" ht="33.75" hidden="false" customHeight="true" outlineLevel="0" collapsed="false">
      <c r="A65" s="7" t="s">
        <v>25</v>
      </c>
      <c r="B65" s="7" t="s">
        <v>77</v>
      </c>
      <c r="C65" s="7" t="s">
        <v>78</v>
      </c>
      <c r="D65" s="7" t="s">
        <v>79</v>
      </c>
      <c r="E65" s="7" t="s">
        <v>80</v>
      </c>
      <c r="F65" s="7" t="s">
        <v>57</v>
      </c>
      <c r="G65" s="7" t="s">
        <v>58</v>
      </c>
    </row>
    <row r="66" customFormat="false" ht="15" hidden="false" customHeight="false" outlineLevel="0" collapsed="false">
      <c r="A66" s="8" t="n">
        <v>1</v>
      </c>
      <c r="B66" s="6" t="s">
        <v>63</v>
      </c>
      <c r="C66" s="11"/>
      <c r="D66" s="13"/>
      <c r="E66" s="12"/>
      <c r="F66" s="13" t="n">
        <f aca="false">IF(B66="",NA(),IFERROR(INDEX($G$6:$G$17,MATCH(B66,$B$6:$B$17,0)),NA()))</f>
        <v>5</v>
      </c>
      <c r="G66" s="13" t="n">
        <f aca="false">IF(B66="",NA(),IFERROR(INDEX($H$6:$H$17,MATCH(B66,$B$6:$B$17,0)),NA()))</f>
        <v>3</v>
      </c>
    </row>
    <row r="67" customFormat="false" ht="15" hidden="false" customHeight="false" outlineLevel="0" collapsed="false">
      <c r="A67" s="8" t="n">
        <v>2</v>
      </c>
      <c r="B67" s="6" t="s">
        <v>65</v>
      </c>
      <c r="C67" s="11" t="str">
        <f aca="false">IF(AND(B67&lt;&gt;"",B66&lt;&gt;""),B66,"")</f>
        <v>Workshop bench</v>
      </c>
      <c r="D67" s="13" t="n">
        <f aca="false">IF(C67="","",IF(C67=B67,"",IFERROR(SQRT((F67-F66)^2+(G67-G66)^2),"")))</f>
        <v>15</v>
      </c>
      <c r="E67" s="20" t="n">
        <f aca="false">IF(D67="",0,COUNTIFS($C$66:$C$95,C67,$B$66:$B$95,B67)+COUNTIFS($C$66:$C$95,B67,$B$66:$B$95,C67))</f>
        <v>1</v>
      </c>
      <c r="F67" s="13" t="n">
        <f aca="false">IF(B67="",NA(),IFERROR(INDEX($G$6:$G$17,MATCH(B67,$B$6:$B$17,0)),NA()))</f>
        <v>20</v>
      </c>
      <c r="G67" s="13" t="n">
        <f aca="false">IF(B67="",NA(),IFERROR(INDEX($H$6:$H$17,MATCH(B67,$B$6:$B$17,0)),NA()))</f>
        <v>3</v>
      </c>
    </row>
    <row r="68" customFormat="false" ht="15" hidden="false" customHeight="false" outlineLevel="0" collapsed="false">
      <c r="A68" s="8" t="n">
        <v>3</v>
      </c>
      <c r="B68" s="6" t="s">
        <v>67</v>
      </c>
      <c r="C68" s="11" t="str">
        <f aca="false">IF(AND(B68&lt;&gt;"",B67&lt;&gt;""),B67,"")</f>
        <v>Spare parts store</v>
      </c>
      <c r="D68" s="13" t="n">
        <f aca="false">IF(C68="","",IF(C68=B68,"",IFERROR(SQRT((F68-F67)^2+(G68-G67)^2),"")))</f>
        <v>14</v>
      </c>
      <c r="E68" s="20" t="n">
        <f aca="false">IF(D68="",0,COUNTIFS($C$66:$C$95,C68,$B$66:$B$95,B68)+COUNTIFS($C$66:$C$95,B68,$B$66:$B$95,C68))</f>
        <v>1</v>
      </c>
      <c r="F68" s="13" t="n">
        <f aca="false">IF(B68="",NA(),IFERROR(INDEX($G$6:$G$17,MATCH(B68,$B$6:$B$17,0)),NA()))</f>
        <v>34</v>
      </c>
      <c r="G68" s="13" t="n">
        <f aca="false">IF(B68="",NA(),IFERROR(INDEX($H$6:$H$17,MATCH(B68,$B$6:$B$17,0)),NA()))</f>
        <v>3</v>
      </c>
    </row>
    <row r="69" customFormat="false" ht="15" hidden="false" customHeight="false" outlineLevel="0" collapsed="false">
      <c r="A69" s="8" t="n">
        <v>4</v>
      </c>
      <c r="B69" s="6" t="s">
        <v>73</v>
      </c>
      <c r="C69" s="11" t="str">
        <f aca="false">IF(AND(B69&lt;&gt;"",B68&lt;&gt;""),B68,"")</f>
        <v>Tool crib</v>
      </c>
      <c r="D69" s="13" t="n">
        <f aca="false">IF(C69="","",IF(C69=B69,"",IFERROR(SQRT((F69-F68)^2+(G69-G68)^2),"")))</f>
        <v>16.5</v>
      </c>
      <c r="E69" s="20" t="n">
        <f aca="false">IF(D69="",0,COUNTIFS($C$66:$C$95,C69,$B$66:$B$95,B69)+COUNTIFS($C$66:$C$95,B69,$B$66:$B$95,C69))</f>
        <v>1</v>
      </c>
      <c r="F69" s="13" t="n">
        <f aca="false">IF(B69="",NA(),IFERROR(INDEX($G$6:$G$17,MATCH(B69,$B$6:$B$17,0)),NA()))</f>
        <v>34</v>
      </c>
      <c r="G69" s="13" t="n">
        <f aca="false">IF(B69="",NA(),IFERROR(INDEX($H$6:$H$17,MATCH(B69,$B$6:$B$17,0)),NA()))</f>
        <v>19.5</v>
      </c>
    </row>
    <row r="70" customFormat="false" ht="15" hidden="false" customHeight="false" outlineLevel="0" collapsed="false">
      <c r="A70" s="8" t="n">
        <v>5</v>
      </c>
      <c r="B70" s="6" t="s">
        <v>71</v>
      </c>
      <c r="C70" s="11" t="str">
        <f aca="false">IF(AND(B70&lt;&gt;"",B69&lt;&gt;""),B69,"")</f>
        <v>Machine 3</v>
      </c>
      <c r="D70" s="13" t="n">
        <f aca="false">IF(C70="","",IF(C70=B70,"",IFERROR(SQRT((F70-F69)^2+(G70-G69)^2),"")))</f>
        <v>14</v>
      </c>
      <c r="E70" s="20" t="n">
        <f aca="false">IF(D70="",0,COUNTIFS($C$66:$C$95,C70,$B$66:$B$95,B70)+COUNTIFS($C$66:$C$95,B70,$B$66:$B$95,C70))</f>
        <v>1</v>
      </c>
      <c r="F70" s="13" t="n">
        <f aca="false">IF(B70="",NA(),IFERROR(INDEX($G$6:$G$17,MATCH(B70,$B$6:$B$17,0)),NA()))</f>
        <v>20</v>
      </c>
      <c r="G70" s="13" t="n">
        <f aca="false">IF(B70="",NA(),IFERROR(INDEX($H$6:$H$17,MATCH(B70,$B$6:$B$17,0)),NA()))</f>
        <v>19.5</v>
      </c>
    </row>
    <row r="71" customFormat="false" ht="15" hidden="false" customHeight="false" outlineLevel="0" collapsed="false">
      <c r="A71" s="8" t="n">
        <v>6</v>
      </c>
      <c r="B71" s="6" t="s">
        <v>69</v>
      </c>
      <c r="C71" s="11" t="str">
        <f aca="false">IF(AND(B71&lt;&gt;"",B70&lt;&gt;""),B70,"")</f>
        <v>Machine 2</v>
      </c>
      <c r="D71" s="13" t="n">
        <f aca="false">IF(C71="","",IF(C71=B71,"",IFERROR(SQRT((F71-F70)^2+(G71-G70)^2),"")))</f>
        <v>16</v>
      </c>
      <c r="E71" s="20" t="n">
        <f aca="false">IF(D71="",0,COUNTIFS($C$66:$C$95,C71,$B$66:$B$95,B71)+COUNTIFS($C$66:$C$95,B71,$B$66:$B$95,C71))</f>
        <v>1</v>
      </c>
      <c r="F71" s="13" t="n">
        <f aca="false">IF(B71="",NA(),IFERROR(INDEX($G$6:$G$17,MATCH(B71,$B$6:$B$17,0)),NA()))</f>
        <v>4</v>
      </c>
      <c r="G71" s="13" t="n">
        <f aca="false">IF(B71="",NA(),IFERROR(INDEX($H$6:$H$17,MATCH(B71,$B$6:$B$17,0)),NA()))</f>
        <v>19.5</v>
      </c>
    </row>
    <row r="72" customFormat="false" ht="15" hidden="false" customHeight="false" outlineLevel="0" collapsed="false">
      <c r="A72" s="8" t="n">
        <v>7</v>
      </c>
      <c r="B72" s="6" t="s">
        <v>63</v>
      </c>
      <c r="C72" s="11" t="str">
        <f aca="false">IF(AND(B72&lt;&gt;"",B71&lt;&gt;""),B71,"")</f>
        <v>Machine 1</v>
      </c>
      <c r="D72" s="13" t="n">
        <f aca="false">IF(C72="","",IF(C72=B72,"",IFERROR(SQRT((F72-F71)^2+(G72-G71)^2),"")))</f>
        <v>16.5302752548165</v>
      </c>
      <c r="E72" s="20" t="n">
        <f aca="false">IF(D72="",0,COUNTIFS($C$66:$C$95,C72,$B$66:$B$95,B72)+COUNTIFS($C$66:$C$95,B72,$B$66:$B$95,C72))</f>
        <v>1</v>
      </c>
      <c r="F72" s="13" t="n">
        <f aca="false">IF(B72="",NA(),IFERROR(INDEX($G$6:$G$17,MATCH(B72,$B$6:$B$17,0)),NA()))</f>
        <v>5</v>
      </c>
      <c r="G72" s="13" t="n">
        <f aca="false">IF(B72="",NA(),IFERROR(INDEX($H$6:$H$17,MATCH(B72,$B$6:$B$17,0)),NA()))</f>
        <v>3</v>
      </c>
    </row>
    <row r="73" customFormat="false" ht="15" hidden="false" customHeight="false" outlineLevel="0" collapsed="false">
      <c r="A73" s="8" t="n">
        <v>8</v>
      </c>
      <c r="B73" s="6"/>
      <c r="C73" s="11" t="str">
        <f aca="false">IF(AND(B73&lt;&gt;"",B72&lt;&gt;""),B72,"")</f>
        <v/>
      </c>
      <c r="D73" s="13" t="str">
        <f aca="false">IF(C73="","",IF(C73=B73,"",IFERROR(SQRT((F73-F72)^2+(G73-G72)^2),"")))</f>
        <v/>
      </c>
      <c r="E73" s="20" t="n">
        <f aca="false">IF(D73="",0,COUNTIFS($C$66:$C$95,C73,$B$66:$B$95,B73)+COUNTIFS($C$66:$C$95,B73,$B$66:$B$95,C73))</f>
        <v>0</v>
      </c>
      <c r="F73" s="13" t="e">
        <f aca="false">IF(B73="",NA(),IFERROR(INDEX($G$6:$G$17,MATCH(B73,$B$6:$B$17,0)),NA()))</f>
        <v>#N/A</v>
      </c>
      <c r="G73" s="13" t="e">
        <f aca="false">IF(B73="",NA(),IFERROR(INDEX($H$6:$H$17,MATCH(B73,$B$6:$B$17,0)),NA()))</f>
        <v>#N/A</v>
      </c>
    </row>
    <row r="74" customFormat="false" ht="15" hidden="false" customHeight="false" outlineLevel="0" collapsed="false">
      <c r="A74" s="8" t="n">
        <v>9</v>
      </c>
      <c r="B74" s="6"/>
      <c r="C74" s="11" t="str">
        <f aca="false">IF(AND(B74&lt;&gt;"",B73&lt;&gt;""),B73,"")</f>
        <v/>
      </c>
      <c r="D74" s="13" t="str">
        <f aca="false">IF(C74="","",IF(C74=B74,"",IFERROR(SQRT((F74-F73)^2+(G74-G73)^2),"")))</f>
        <v/>
      </c>
      <c r="E74" s="20" t="n">
        <f aca="false">IF(D74="",0,COUNTIFS($C$66:$C$95,C74,$B$66:$B$95,B74)+COUNTIFS($C$66:$C$95,B74,$B$66:$B$95,C74))</f>
        <v>0</v>
      </c>
      <c r="F74" s="13" t="e">
        <f aca="false">IF(B74="",NA(),IFERROR(INDEX($G$6:$G$17,MATCH(B74,$B$6:$B$17,0)),NA()))</f>
        <v>#N/A</v>
      </c>
      <c r="G74" s="13" t="e">
        <f aca="false">IF(B74="",NA(),IFERROR(INDEX($H$6:$H$17,MATCH(B74,$B$6:$B$17,0)),NA()))</f>
        <v>#N/A</v>
      </c>
    </row>
    <row r="75" customFormat="false" ht="15" hidden="false" customHeight="false" outlineLevel="0" collapsed="false">
      <c r="A75" s="8" t="n">
        <v>10</v>
      </c>
      <c r="B75" s="6"/>
      <c r="C75" s="11" t="str">
        <f aca="false">IF(AND(B75&lt;&gt;"",B74&lt;&gt;""),B74,"")</f>
        <v/>
      </c>
      <c r="D75" s="13" t="str">
        <f aca="false">IF(C75="","",IF(C75=B75,"",IFERROR(SQRT((F75-F74)^2+(G75-G74)^2),"")))</f>
        <v/>
      </c>
      <c r="E75" s="20" t="n">
        <f aca="false">IF(D75="",0,COUNTIFS($C$66:$C$95,C75,$B$66:$B$95,B75)+COUNTIFS($C$66:$C$95,B75,$B$66:$B$95,C75))</f>
        <v>0</v>
      </c>
      <c r="F75" s="13" t="e">
        <f aca="false">IF(B75="",NA(),IFERROR(INDEX($G$6:$G$17,MATCH(B75,$B$6:$B$17,0)),NA()))</f>
        <v>#N/A</v>
      </c>
      <c r="G75" s="13" t="e">
        <f aca="false">IF(B75="",NA(),IFERROR(INDEX($H$6:$H$17,MATCH(B75,$B$6:$B$17,0)),NA()))</f>
        <v>#N/A</v>
      </c>
    </row>
    <row r="76" customFormat="false" ht="15" hidden="false" customHeight="false" outlineLevel="0" collapsed="false">
      <c r="A76" s="8" t="n">
        <v>11</v>
      </c>
      <c r="B76" s="6"/>
      <c r="C76" s="11" t="str">
        <f aca="false">IF(AND(B76&lt;&gt;"",B75&lt;&gt;""),B75,"")</f>
        <v/>
      </c>
      <c r="D76" s="13" t="str">
        <f aca="false">IF(C76="","",IF(C76=B76,"",IFERROR(SQRT((F76-F75)^2+(G76-G75)^2),"")))</f>
        <v/>
      </c>
      <c r="E76" s="20" t="n">
        <f aca="false">IF(D76="",0,COUNTIFS($C$66:$C$95,C76,$B$66:$B$95,B76)+COUNTIFS($C$66:$C$95,B76,$B$66:$B$95,C76))</f>
        <v>0</v>
      </c>
      <c r="F76" s="13" t="e">
        <f aca="false">IF(B76="",NA(),IFERROR(INDEX($G$6:$G$17,MATCH(B76,$B$6:$B$17,0)),NA()))</f>
        <v>#N/A</v>
      </c>
      <c r="G76" s="13" t="e">
        <f aca="false">IF(B76="",NA(),IFERROR(INDEX($H$6:$H$17,MATCH(B76,$B$6:$B$17,0)),NA()))</f>
        <v>#N/A</v>
      </c>
    </row>
    <row r="77" customFormat="false" ht="15" hidden="false" customHeight="false" outlineLevel="0" collapsed="false">
      <c r="A77" s="8" t="n">
        <v>12</v>
      </c>
      <c r="B77" s="6"/>
      <c r="C77" s="11" t="str">
        <f aca="false">IF(AND(B77&lt;&gt;"",B76&lt;&gt;""),B76,"")</f>
        <v/>
      </c>
      <c r="D77" s="13" t="str">
        <f aca="false">IF(C77="","",IF(C77=B77,"",IFERROR(SQRT((F77-F76)^2+(G77-G76)^2),"")))</f>
        <v/>
      </c>
      <c r="E77" s="20" t="n">
        <f aca="false">IF(D77="",0,COUNTIFS($C$66:$C$95,C77,$B$66:$B$95,B77)+COUNTIFS($C$66:$C$95,B77,$B$66:$B$95,C77))</f>
        <v>0</v>
      </c>
      <c r="F77" s="13" t="e">
        <f aca="false">IF(B77="",NA(),IFERROR(INDEX($G$6:$G$17,MATCH(B77,$B$6:$B$17,0)),NA()))</f>
        <v>#N/A</v>
      </c>
      <c r="G77" s="13" t="e">
        <f aca="false">IF(B77="",NA(),IFERROR(INDEX($H$6:$H$17,MATCH(B77,$B$6:$B$17,0)),NA()))</f>
        <v>#N/A</v>
      </c>
    </row>
    <row r="78" customFormat="false" ht="15" hidden="false" customHeight="false" outlineLevel="0" collapsed="false">
      <c r="A78" s="8" t="n">
        <v>13</v>
      </c>
      <c r="B78" s="6"/>
      <c r="C78" s="11" t="str">
        <f aca="false">IF(AND(B78&lt;&gt;"",B77&lt;&gt;""),B77,"")</f>
        <v/>
      </c>
      <c r="D78" s="13" t="str">
        <f aca="false">IF(C78="","",IF(C78=B78,"",IFERROR(SQRT((F78-F77)^2+(G78-G77)^2),"")))</f>
        <v/>
      </c>
      <c r="E78" s="20" t="n">
        <f aca="false">IF(D78="",0,COUNTIFS($C$66:$C$95,C78,$B$66:$B$95,B78)+COUNTIFS($C$66:$C$95,B78,$B$66:$B$95,C78))</f>
        <v>0</v>
      </c>
      <c r="F78" s="13" t="e">
        <f aca="false">IF(B78="",NA(),IFERROR(INDEX($G$6:$G$17,MATCH(B78,$B$6:$B$17,0)),NA()))</f>
        <v>#N/A</v>
      </c>
      <c r="G78" s="13" t="e">
        <f aca="false">IF(B78="",NA(),IFERROR(INDEX($H$6:$H$17,MATCH(B78,$B$6:$B$17,0)),NA()))</f>
        <v>#N/A</v>
      </c>
    </row>
    <row r="79" customFormat="false" ht="15" hidden="false" customHeight="false" outlineLevel="0" collapsed="false">
      <c r="A79" s="8" t="n">
        <v>14</v>
      </c>
      <c r="B79" s="6"/>
      <c r="C79" s="11" t="str">
        <f aca="false">IF(AND(B79&lt;&gt;"",B78&lt;&gt;""),B78,"")</f>
        <v/>
      </c>
      <c r="D79" s="13" t="str">
        <f aca="false">IF(C79="","",IF(C79=B79,"",IFERROR(SQRT((F79-F78)^2+(G79-G78)^2),"")))</f>
        <v/>
      </c>
      <c r="E79" s="20" t="n">
        <f aca="false">IF(D79="",0,COUNTIFS($C$66:$C$95,C79,$B$66:$B$95,B79)+COUNTIFS($C$66:$C$95,B79,$B$66:$B$95,C79))</f>
        <v>0</v>
      </c>
      <c r="F79" s="13" t="e">
        <f aca="false">IF(B79="",NA(),IFERROR(INDEX($G$6:$G$17,MATCH(B79,$B$6:$B$17,0)),NA()))</f>
        <v>#N/A</v>
      </c>
      <c r="G79" s="13" t="e">
        <f aca="false">IF(B79="",NA(),IFERROR(INDEX($H$6:$H$17,MATCH(B79,$B$6:$B$17,0)),NA()))</f>
        <v>#N/A</v>
      </c>
    </row>
    <row r="80" customFormat="false" ht="15" hidden="false" customHeight="false" outlineLevel="0" collapsed="false">
      <c r="A80" s="8" t="n">
        <v>15</v>
      </c>
      <c r="B80" s="6"/>
      <c r="C80" s="11" t="str">
        <f aca="false">IF(AND(B80&lt;&gt;"",B79&lt;&gt;""),B79,"")</f>
        <v/>
      </c>
      <c r="D80" s="13" t="str">
        <f aca="false">IF(C80="","",IF(C80=B80,"",IFERROR(SQRT((F80-F79)^2+(G80-G79)^2),"")))</f>
        <v/>
      </c>
      <c r="E80" s="20" t="n">
        <f aca="false">IF(D80="",0,COUNTIFS($C$66:$C$95,C80,$B$66:$B$95,B80)+COUNTIFS($C$66:$C$95,B80,$B$66:$B$95,C80))</f>
        <v>0</v>
      </c>
      <c r="F80" s="13" t="e">
        <f aca="false">IF(B80="",NA(),IFERROR(INDEX($G$6:$G$17,MATCH(B80,$B$6:$B$17,0)),NA()))</f>
        <v>#N/A</v>
      </c>
      <c r="G80" s="13" t="e">
        <f aca="false">IF(B80="",NA(),IFERROR(INDEX($H$6:$H$17,MATCH(B80,$B$6:$B$17,0)),NA()))</f>
        <v>#N/A</v>
      </c>
    </row>
    <row r="81" customFormat="false" ht="15" hidden="false" customHeight="false" outlineLevel="0" collapsed="false">
      <c r="A81" s="8" t="n">
        <v>16</v>
      </c>
      <c r="B81" s="6"/>
      <c r="C81" s="11" t="str">
        <f aca="false">IF(AND(B81&lt;&gt;"",B80&lt;&gt;""),B80,"")</f>
        <v/>
      </c>
      <c r="D81" s="13" t="str">
        <f aca="false">IF(C81="","",IF(C81=B81,"",IFERROR(SQRT((F81-F80)^2+(G81-G80)^2),"")))</f>
        <v/>
      </c>
      <c r="E81" s="20" t="n">
        <f aca="false">IF(D81="",0,COUNTIFS($C$66:$C$95,C81,$B$66:$B$95,B81)+COUNTIFS($C$66:$C$95,B81,$B$66:$B$95,C81))</f>
        <v>0</v>
      </c>
      <c r="F81" s="13" t="e">
        <f aca="false">IF(B81="",NA(),IFERROR(INDEX($G$6:$G$17,MATCH(B81,$B$6:$B$17,0)),NA()))</f>
        <v>#N/A</v>
      </c>
      <c r="G81" s="13" t="e">
        <f aca="false">IF(B81="",NA(),IFERROR(INDEX($H$6:$H$17,MATCH(B81,$B$6:$B$17,0)),NA()))</f>
        <v>#N/A</v>
      </c>
    </row>
    <row r="82" customFormat="false" ht="15" hidden="false" customHeight="false" outlineLevel="0" collapsed="false">
      <c r="A82" s="8" t="n">
        <v>17</v>
      </c>
      <c r="B82" s="6"/>
      <c r="C82" s="11" t="str">
        <f aca="false">IF(AND(B82&lt;&gt;"",B81&lt;&gt;""),B81,"")</f>
        <v/>
      </c>
      <c r="D82" s="13" t="str">
        <f aca="false">IF(C82="","",IF(C82=B82,"",IFERROR(SQRT((F82-F81)^2+(G82-G81)^2),"")))</f>
        <v/>
      </c>
      <c r="E82" s="20" t="n">
        <f aca="false">IF(D82="",0,COUNTIFS($C$66:$C$95,C82,$B$66:$B$95,B82)+COUNTIFS($C$66:$C$95,B82,$B$66:$B$95,C82))</f>
        <v>0</v>
      </c>
      <c r="F82" s="13" t="e">
        <f aca="false">IF(B82="",NA(),IFERROR(INDEX($G$6:$G$17,MATCH(B82,$B$6:$B$17,0)),NA()))</f>
        <v>#N/A</v>
      </c>
      <c r="G82" s="13" t="e">
        <f aca="false">IF(B82="",NA(),IFERROR(INDEX($H$6:$H$17,MATCH(B82,$B$6:$B$17,0)),NA()))</f>
        <v>#N/A</v>
      </c>
    </row>
    <row r="83" customFormat="false" ht="15" hidden="false" customHeight="false" outlineLevel="0" collapsed="false">
      <c r="A83" s="8" t="n">
        <v>18</v>
      </c>
      <c r="B83" s="6"/>
      <c r="C83" s="11" t="str">
        <f aca="false">IF(AND(B83&lt;&gt;"",B82&lt;&gt;""),B82,"")</f>
        <v/>
      </c>
      <c r="D83" s="13" t="str">
        <f aca="false">IF(C83="","",IF(C83=B83,"",IFERROR(SQRT((F83-F82)^2+(G83-G82)^2),"")))</f>
        <v/>
      </c>
      <c r="E83" s="20" t="n">
        <f aca="false">IF(D83="",0,COUNTIFS($C$66:$C$95,C83,$B$66:$B$95,B83)+COUNTIFS($C$66:$C$95,B83,$B$66:$B$95,C83))</f>
        <v>0</v>
      </c>
      <c r="F83" s="13" t="e">
        <f aca="false">IF(B83="",NA(),IFERROR(INDEX($G$6:$G$17,MATCH(B83,$B$6:$B$17,0)),NA()))</f>
        <v>#N/A</v>
      </c>
      <c r="G83" s="13" t="e">
        <f aca="false">IF(B83="",NA(),IFERROR(INDEX($H$6:$H$17,MATCH(B83,$B$6:$B$17,0)),NA()))</f>
        <v>#N/A</v>
      </c>
    </row>
    <row r="84" customFormat="false" ht="15" hidden="false" customHeight="false" outlineLevel="0" collapsed="false">
      <c r="A84" s="8" t="n">
        <v>19</v>
      </c>
      <c r="B84" s="6"/>
      <c r="C84" s="11" t="str">
        <f aca="false">IF(AND(B84&lt;&gt;"",B83&lt;&gt;""),B83,"")</f>
        <v/>
      </c>
      <c r="D84" s="13" t="str">
        <f aca="false">IF(C84="","",IF(C84=B84,"",IFERROR(SQRT((F84-F83)^2+(G84-G83)^2),"")))</f>
        <v/>
      </c>
      <c r="E84" s="20" t="n">
        <f aca="false">IF(D84="",0,COUNTIFS($C$66:$C$95,C84,$B$66:$B$95,B84)+COUNTIFS($C$66:$C$95,B84,$B$66:$B$95,C84))</f>
        <v>0</v>
      </c>
      <c r="F84" s="13" t="e">
        <f aca="false">IF(B84="",NA(),IFERROR(INDEX($G$6:$G$17,MATCH(B84,$B$6:$B$17,0)),NA()))</f>
        <v>#N/A</v>
      </c>
      <c r="G84" s="13" t="e">
        <f aca="false">IF(B84="",NA(),IFERROR(INDEX($H$6:$H$17,MATCH(B84,$B$6:$B$17,0)),NA()))</f>
        <v>#N/A</v>
      </c>
    </row>
    <row r="85" customFormat="false" ht="15" hidden="false" customHeight="false" outlineLevel="0" collapsed="false">
      <c r="A85" s="8" t="n">
        <v>20</v>
      </c>
      <c r="B85" s="6"/>
      <c r="C85" s="11" t="str">
        <f aca="false">IF(AND(B85&lt;&gt;"",B84&lt;&gt;""),B84,"")</f>
        <v/>
      </c>
      <c r="D85" s="13" t="str">
        <f aca="false">IF(C85="","",IF(C85=B85,"",IFERROR(SQRT((F85-F84)^2+(G85-G84)^2),"")))</f>
        <v/>
      </c>
      <c r="E85" s="20" t="n">
        <f aca="false">IF(D85="",0,COUNTIFS($C$66:$C$95,C85,$B$66:$B$95,B85)+COUNTIFS($C$66:$C$95,B85,$B$66:$B$95,C85))</f>
        <v>0</v>
      </c>
      <c r="F85" s="13" t="e">
        <f aca="false">IF(B85="",NA(),IFERROR(INDEX($G$6:$G$17,MATCH(B85,$B$6:$B$17,0)),NA()))</f>
        <v>#N/A</v>
      </c>
      <c r="G85" s="13" t="e">
        <f aca="false">IF(B85="",NA(),IFERROR(INDEX($H$6:$H$17,MATCH(B85,$B$6:$B$17,0)),NA()))</f>
        <v>#N/A</v>
      </c>
    </row>
    <row r="86" customFormat="false" ht="15" hidden="false" customHeight="false" outlineLevel="0" collapsed="false">
      <c r="A86" s="8" t="n">
        <v>21</v>
      </c>
      <c r="B86" s="6"/>
      <c r="C86" s="11" t="str">
        <f aca="false">IF(AND(B86&lt;&gt;"",B85&lt;&gt;""),B85,"")</f>
        <v/>
      </c>
      <c r="D86" s="13" t="str">
        <f aca="false">IF(C86="","",IF(C86=B86,"",IFERROR(SQRT((F86-F85)^2+(G86-G85)^2),"")))</f>
        <v/>
      </c>
      <c r="E86" s="20" t="n">
        <f aca="false">IF(D86="",0,COUNTIFS($C$66:$C$95,C86,$B$66:$B$95,B86)+COUNTIFS($C$66:$C$95,B86,$B$66:$B$95,C86))</f>
        <v>0</v>
      </c>
      <c r="F86" s="13" t="e">
        <f aca="false">IF(B86="",NA(),IFERROR(INDEX($G$6:$G$17,MATCH(B86,$B$6:$B$17,0)),NA()))</f>
        <v>#N/A</v>
      </c>
      <c r="G86" s="13" t="e">
        <f aca="false">IF(B86="",NA(),IFERROR(INDEX($H$6:$H$17,MATCH(B86,$B$6:$B$17,0)),NA()))</f>
        <v>#N/A</v>
      </c>
    </row>
    <row r="87" customFormat="false" ht="15" hidden="false" customHeight="false" outlineLevel="0" collapsed="false">
      <c r="A87" s="8" t="n">
        <v>22</v>
      </c>
      <c r="B87" s="6"/>
      <c r="C87" s="11" t="str">
        <f aca="false">IF(AND(B87&lt;&gt;"",B86&lt;&gt;""),B86,"")</f>
        <v/>
      </c>
      <c r="D87" s="13" t="str">
        <f aca="false">IF(C87="","",IF(C87=B87,"",IFERROR(SQRT((F87-F86)^2+(G87-G86)^2),"")))</f>
        <v/>
      </c>
      <c r="E87" s="20" t="n">
        <f aca="false">IF(D87="",0,COUNTIFS($C$66:$C$95,C87,$B$66:$B$95,B87)+COUNTIFS($C$66:$C$95,B87,$B$66:$B$95,C87))</f>
        <v>0</v>
      </c>
      <c r="F87" s="13" t="e">
        <f aca="false">IF(B87="",NA(),IFERROR(INDEX($G$6:$G$17,MATCH(B87,$B$6:$B$17,0)),NA()))</f>
        <v>#N/A</v>
      </c>
      <c r="G87" s="13" t="e">
        <f aca="false">IF(B87="",NA(),IFERROR(INDEX($H$6:$H$17,MATCH(B87,$B$6:$B$17,0)),NA()))</f>
        <v>#N/A</v>
      </c>
    </row>
    <row r="88" customFormat="false" ht="15" hidden="false" customHeight="false" outlineLevel="0" collapsed="false">
      <c r="A88" s="8" t="n">
        <v>23</v>
      </c>
      <c r="B88" s="6"/>
      <c r="C88" s="11" t="str">
        <f aca="false">IF(AND(B88&lt;&gt;"",B87&lt;&gt;""),B87,"")</f>
        <v/>
      </c>
      <c r="D88" s="13" t="str">
        <f aca="false">IF(C88="","",IF(C88=B88,"",IFERROR(SQRT((F88-F87)^2+(G88-G87)^2),"")))</f>
        <v/>
      </c>
      <c r="E88" s="20" t="n">
        <f aca="false">IF(D88="",0,COUNTIFS($C$66:$C$95,C88,$B$66:$B$95,B88)+COUNTIFS($C$66:$C$95,B88,$B$66:$B$95,C88))</f>
        <v>0</v>
      </c>
      <c r="F88" s="13" t="e">
        <f aca="false">IF(B88="",NA(),IFERROR(INDEX($G$6:$G$17,MATCH(B88,$B$6:$B$17,0)),NA()))</f>
        <v>#N/A</v>
      </c>
      <c r="G88" s="13" t="e">
        <f aca="false">IF(B88="",NA(),IFERROR(INDEX($H$6:$H$17,MATCH(B88,$B$6:$B$17,0)),NA()))</f>
        <v>#N/A</v>
      </c>
    </row>
    <row r="89" customFormat="false" ht="15" hidden="false" customHeight="false" outlineLevel="0" collapsed="false">
      <c r="A89" s="8" t="n">
        <v>24</v>
      </c>
      <c r="B89" s="6"/>
      <c r="C89" s="11" t="str">
        <f aca="false">IF(AND(B89&lt;&gt;"",B88&lt;&gt;""),B88,"")</f>
        <v/>
      </c>
      <c r="D89" s="13" t="str">
        <f aca="false">IF(C89="","",IF(C89=B89,"",IFERROR(SQRT((F89-F88)^2+(G89-G88)^2),"")))</f>
        <v/>
      </c>
      <c r="E89" s="20" t="n">
        <f aca="false">IF(D89="",0,COUNTIFS($C$66:$C$95,C89,$B$66:$B$95,B89)+COUNTIFS($C$66:$C$95,B89,$B$66:$B$95,C89))</f>
        <v>0</v>
      </c>
      <c r="F89" s="13" t="e">
        <f aca="false">IF(B89="",NA(),IFERROR(INDEX($G$6:$G$17,MATCH(B89,$B$6:$B$17,0)),NA()))</f>
        <v>#N/A</v>
      </c>
      <c r="G89" s="13" t="e">
        <f aca="false">IF(B89="",NA(),IFERROR(INDEX($H$6:$H$17,MATCH(B89,$B$6:$B$17,0)),NA()))</f>
        <v>#N/A</v>
      </c>
    </row>
    <row r="90" customFormat="false" ht="15" hidden="false" customHeight="false" outlineLevel="0" collapsed="false">
      <c r="A90" s="8" t="n">
        <v>25</v>
      </c>
      <c r="B90" s="6"/>
      <c r="C90" s="11" t="str">
        <f aca="false">IF(AND(B90&lt;&gt;"",B89&lt;&gt;""),B89,"")</f>
        <v/>
      </c>
      <c r="D90" s="13" t="str">
        <f aca="false">IF(C90="","",IF(C90=B90,"",IFERROR(SQRT((F90-F89)^2+(G90-G89)^2),"")))</f>
        <v/>
      </c>
      <c r="E90" s="20" t="n">
        <f aca="false">IF(D90="",0,COUNTIFS($C$66:$C$95,C90,$B$66:$B$95,B90)+COUNTIFS($C$66:$C$95,B90,$B$66:$B$95,C90))</f>
        <v>0</v>
      </c>
      <c r="F90" s="13" t="e">
        <f aca="false">IF(B90="",NA(),IFERROR(INDEX($G$6:$G$17,MATCH(B90,$B$6:$B$17,0)),NA()))</f>
        <v>#N/A</v>
      </c>
      <c r="G90" s="13" t="e">
        <f aca="false">IF(B90="",NA(),IFERROR(INDEX($H$6:$H$17,MATCH(B90,$B$6:$B$17,0)),NA()))</f>
        <v>#N/A</v>
      </c>
    </row>
    <row r="91" customFormat="false" ht="15" hidden="false" customHeight="false" outlineLevel="0" collapsed="false">
      <c r="A91" s="8" t="n">
        <v>26</v>
      </c>
      <c r="B91" s="6"/>
      <c r="C91" s="11" t="str">
        <f aca="false">IF(AND(B91&lt;&gt;"",B90&lt;&gt;""),B90,"")</f>
        <v/>
      </c>
      <c r="D91" s="13" t="str">
        <f aca="false">IF(C91="","",IF(C91=B91,"",IFERROR(SQRT((F91-F90)^2+(G91-G90)^2),"")))</f>
        <v/>
      </c>
      <c r="E91" s="20" t="n">
        <f aca="false">IF(D91="",0,COUNTIFS($C$66:$C$95,C91,$B$66:$B$95,B91)+COUNTIFS($C$66:$C$95,B91,$B$66:$B$95,C91))</f>
        <v>0</v>
      </c>
      <c r="F91" s="13" t="e">
        <f aca="false">IF(B91="",NA(),IFERROR(INDEX($G$6:$G$17,MATCH(B91,$B$6:$B$17,0)),NA()))</f>
        <v>#N/A</v>
      </c>
      <c r="G91" s="13" t="e">
        <f aca="false">IF(B91="",NA(),IFERROR(INDEX($H$6:$H$17,MATCH(B91,$B$6:$B$17,0)),NA()))</f>
        <v>#N/A</v>
      </c>
    </row>
    <row r="92" customFormat="false" ht="15" hidden="false" customHeight="false" outlineLevel="0" collapsed="false">
      <c r="A92" s="8" t="n">
        <v>27</v>
      </c>
      <c r="B92" s="6"/>
      <c r="C92" s="11" t="str">
        <f aca="false">IF(AND(B92&lt;&gt;"",B91&lt;&gt;""),B91,"")</f>
        <v/>
      </c>
      <c r="D92" s="13" t="str">
        <f aca="false">IF(C92="","",IF(C92=B92,"",IFERROR(SQRT((F92-F91)^2+(G92-G91)^2),"")))</f>
        <v/>
      </c>
      <c r="E92" s="20" t="n">
        <f aca="false">IF(D92="",0,COUNTIFS($C$66:$C$95,C92,$B$66:$B$95,B92)+COUNTIFS($C$66:$C$95,B92,$B$66:$B$95,C92))</f>
        <v>0</v>
      </c>
      <c r="F92" s="13" t="e">
        <f aca="false">IF(B92="",NA(),IFERROR(INDEX($G$6:$G$17,MATCH(B92,$B$6:$B$17,0)),NA()))</f>
        <v>#N/A</v>
      </c>
      <c r="G92" s="13" t="e">
        <f aca="false">IF(B92="",NA(),IFERROR(INDEX($H$6:$H$17,MATCH(B92,$B$6:$B$17,0)),NA()))</f>
        <v>#N/A</v>
      </c>
    </row>
    <row r="93" customFormat="false" ht="15" hidden="false" customHeight="false" outlineLevel="0" collapsed="false">
      <c r="A93" s="8" t="n">
        <v>28</v>
      </c>
      <c r="B93" s="6"/>
      <c r="C93" s="11" t="str">
        <f aca="false">IF(AND(B93&lt;&gt;"",B92&lt;&gt;""),B92,"")</f>
        <v/>
      </c>
      <c r="D93" s="13" t="str">
        <f aca="false">IF(C93="","",IF(C93=B93,"",IFERROR(SQRT((F93-F92)^2+(G93-G92)^2),"")))</f>
        <v/>
      </c>
      <c r="E93" s="20" t="n">
        <f aca="false">IF(D93="",0,COUNTIFS($C$66:$C$95,C93,$B$66:$B$95,B93)+COUNTIFS($C$66:$C$95,B93,$B$66:$B$95,C93))</f>
        <v>0</v>
      </c>
      <c r="F93" s="13" t="e">
        <f aca="false">IF(B93="",NA(),IFERROR(INDEX($G$6:$G$17,MATCH(B93,$B$6:$B$17,0)),NA()))</f>
        <v>#N/A</v>
      </c>
      <c r="G93" s="13" t="e">
        <f aca="false">IF(B93="",NA(),IFERROR(INDEX($H$6:$H$17,MATCH(B93,$B$6:$B$17,0)),NA()))</f>
        <v>#N/A</v>
      </c>
    </row>
    <row r="94" customFormat="false" ht="15" hidden="false" customHeight="false" outlineLevel="0" collapsed="false">
      <c r="A94" s="8" t="n">
        <v>29</v>
      </c>
      <c r="B94" s="6"/>
      <c r="C94" s="11" t="str">
        <f aca="false">IF(AND(B94&lt;&gt;"",B93&lt;&gt;""),B93,"")</f>
        <v/>
      </c>
      <c r="D94" s="13" t="str">
        <f aca="false">IF(C94="","",IF(C94=B94,"",IFERROR(SQRT((F94-F93)^2+(G94-G93)^2),"")))</f>
        <v/>
      </c>
      <c r="E94" s="20" t="n">
        <f aca="false">IF(D94="",0,COUNTIFS($C$66:$C$95,C94,$B$66:$B$95,B94)+COUNTIFS($C$66:$C$95,B94,$B$66:$B$95,C94))</f>
        <v>0</v>
      </c>
      <c r="F94" s="13" t="e">
        <f aca="false">IF(B94="",NA(),IFERROR(INDEX($G$6:$G$17,MATCH(B94,$B$6:$B$17,0)),NA()))</f>
        <v>#N/A</v>
      </c>
      <c r="G94" s="13" t="e">
        <f aca="false">IF(B94="",NA(),IFERROR(INDEX($H$6:$H$17,MATCH(B94,$B$6:$B$17,0)),NA()))</f>
        <v>#N/A</v>
      </c>
    </row>
    <row r="95" customFormat="false" ht="15" hidden="false" customHeight="false" outlineLevel="0" collapsed="false">
      <c r="A95" s="8" t="n">
        <v>30</v>
      </c>
      <c r="B95" s="6"/>
      <c r="C95" s="11" t="str">
        <f aca="false">IF(AND(B95&lt;&gt;"",B94&lt;&gt;""),B94,"")</f>
        <v/>
      </c>
      <c r="D95" s="13" t="str">
        <f aca="false">IF(C95="","",IF(C95=B95,"",IFERROR(SQRT((F95-F94)^2+(G95-G94)^2),"")))</f>
        <v/>
      </c>
      <c r="E95" s="20" t="n">
        <f aca="false">IF(D95="",0,COUNTIFS($C$66:$C$95,C95,$B$66:$B$95,B95)+COUNTIFS($C$66:$C$95,B95,$B$66:$B$95,C95))</f>
        <v>0</v>
      </c>
      <c r="F95" s="13" t="e">
        <f aca="false">IF(B95="",NA(),IFERROR(INDEX($G$6:$G$17,MATCH(B95,$B$6:$B$17,0)),NA()))</f>
        <v>#N/A</v>
      </c>
      <c r="G95" s="13" t="e">
        <f aca="false">IF(B95="",NA(),IFERROR(INDEX($H$6:$H$17,MATCH(B95,$B$6:$B$17,0)),NA()))</f>
        <v>#N/A</v>
      </c>
    </row>
    <row r="97" customFormat="false" ht="33.75" hidden="false" customHeight="true" outlineLevel="0" collapsed="false">
      <c r="A97" s="7" t="s">
        <v>81</v>
      </c>
      <c r="B97" s="7"/>
      <c r="C97" s="7"/>
      <c r="D97" s="7" t="s">
        <v>82</v>
      </c>
      <c r="E97" s="7" t="s">
        <v>83</v>
      </c>
      <c r="F97" s="7"/>
      <c r="G97" s="7"/>
    </row>
    <row r="98" customFormat="false" ht="15" hidden="false" customHeight="false" outlineLevel="0" collapsed="false">
      <c r="A98" s="5" t="s">
        <v>64</v>
      </c>
      <c r="B98" s="5"/>
      <c r="C98" s="5"/>
      <c r="D98" s="13" t="n">
        <f aca="false">SUM($D$66:$D$95)</f>
        <v>92.0302752548165</v>
      </c>
      <c r="E98" s="21"/>
      <c r="F98" s="21"/>
      <c r="G98" s="21"/>
    </row>
    <row r="99" customFormat="false" ht="15" hidden="false" customHeight="false" outlineLevel="0" collapsed="false">
      <c r="A99" s="5" t="s">
        <v>66</v>
      </c>
      <c r="B99" s="5"/>
      <c r="C99" s="5"/>
      <c r="D99" s="12" t="n">
        <f aca="false">COUNT($D$66:$D$95)</f>
        <v>6</v>
      </c>
      <c r="E99" s="21"/>
      <c r="F99" s="21"/>
      <c r="G99" s="21"/>
    </row>
    <row r="100" customFormat="false" ht="15" hidden="false" customHeight="false" outlineLevel="0" collapsed="false">
      <c r="A100" s="5" t="s">
        <v>68</v>
      </c>
      <c r="B100" s="5"/>
      <c r="C100" s="5"/>
      <c r="D100" s="13" t="n">
        <f aca="false">IF(COUNT($D$66:$D$95)=0,"",MAX($D$66:$D$95))</f>
        <v>16.5302752548165</v>
      </c>
      <c r="E100" s="21" t="str">
        <f aca="false">IF(D100="","",INDEX($C$66:$C$95,MATCH(MAX($D$66:$D$95),$D$66:$D$95,0))&amp;" → "&amp;INDEX($B$66:$B$95,MATCH(MAX($D$66:$D$95),$D$66:$D$95,0)))</f>
        <v>Machine 1 → Workshop bench</v>
      </c>
      <c r="F100" s="21"/>
      <c r="G100" s="21"/>
    </row>
    <row r="101" customFormat="false" ht="15" hidden="false" customHeight="false" outlineLevel="0" collapsed="false">
      <c r="A101" s="5" t="s">
        <v>84</v>
      </c>
      <c r="B101" s="5"/>
      <c r="C101" s="5"/>
      <c r="D101" s="12" t="n">
        <f aca="false">IF(MAX($E$66:$E$95)=0,"",MAX($E$66:$E$95))</f>
        <v>1</v>
      </c>
      <c r="E101" s="21" t="str">
        <f aca="false">IF(D101="","",INDEX($C$66:$C$95,MATCH(MAX($E$66:$E$95),$E$66:$E$95,0))&amp;" ↔ "&amp;INDEX($B$66:$B$95,MATCH(MAX($E$66:$E$95),$E$66:$E$95,0)))</f>
        <v>Workshop bench ↔ Spare parts store</v>
      </c>
      <c r="F101" s="21"/>
      <c r="G101" s="21"/>
    </row>
    <row r="102" customFormat="false" ht="15" hidden="false" customHeight="false" outlineLevel="0" collapsed="false">
      <c r="A102" s="5" t="s">
        <v>85</v>
      </c>
      <c r="B102" s="5"/>
      <c r="C102" s="5"/>
      <c r="D102" s="12" t="n">
        <f aca="false">COUNT($D$66:$D$95)-SUMPRODUCT(($E$66:$E$95&gt;0)/($E$66:$E$95+($E$66:$E$95=0)))</f>
        <v>0</v>
      </c>
      <c r="E102" s="21"/>
      <c r="F102" s="21"/>
      <c r="G102" s="21"/>
    </row>
    <row r="103" customFormat="false" ht="15" hidden="false" customHeight="false" outlineLevel="0" collapsed="false">
      <c r="A103" s="5" t="s">
        <v>86</v>
      </c>
      <c r="B103" s="5"/>
      <c r="C103" s="5"/>
      <c r="D103" s="12" t="n">
        <f aca="false">SUMPRODUCT(($B$66:$B$95&lt;&gt;"")*ISNA(MATCH($B$66:$B$95,$B$6:$B$17,0)))</f>
        <v>0</v>
      </c>
      <c r="E103" s="21"/>
      <c r="F103" s="21"/>
      <c r="G103" s="21"/>
    </row>
    <row r="104" customFormat="false" ht="15" hidden="false" customHeight="false" outlineLevel="0" collapsed="false">
      <c r="A104" s="5" t="s">
        <v>87</v>
      </c>
      <c r="B104" s="5"/>
      <c r="C104" s="5"/>
      <c r="D104" s="10"/>
      <c r="E104" s="21"/>
      <c r="F104" s="21"/>
      <c r="G104" s="21"/>
    </row>
  </sheetData>
  <mergeCells count="28">
    <mergeCell ref="A54:C54"/>
    <mergeCell ref="E54:G54"/>
    <mergeCell ref="A55:C55"/>
    <mergeCell ref="E55:G55"/>
    <mergeCell ref="A56:C56"/>
    <mergeCell ref="E56:G56"/>
    <mergeCell ref="A57:C57"/>
    <mergeCell ref="E57:G57"/>
    <mergeCell ref="A58:C58"/>
    <mergeCell ref="E58:G58"/>
    <mergeCell ref="A59:C59"/>
    <mergeCell ref="E59:G59"/>
    <mergeCell ref="A60:C60"/>
    <mergeCell ref="E60:G60"/>
    <mergeCell ref="A98:C98"/>
    <mergeCell ref="E98:G98"/>
    <mergeCell ref="A99:C99"/>
    <mergeCell ref="E99:G99"/>
    <mergeCell ref="A100:C100"/>
    <mergeCell ref="E100:G100"/>
    <mergeCell ref="A101:C101"/>
    <mergeCell ref="E101:G101"/>
    <mergeCell ref="A102:C102"/>
    <mergeCell ref="E102:G102"/>
    <mergeCell ref="A103:C103"/>
    <mergeCell ref="E103:G103"/>
    <mergeCell ref="A104:C104"/>
    <mergeCell ref="E104:G104"/>
  </mergeCells>
  <conditionalFormatting sqref="F22:G51">
    <cfRule type="expression" priority="2" aboveAverage="0" equalAverage="0" bottom="0" percent="0" rank="0" text="" dxfId="0">
      <formula>ISERROR(F22)</formula>
    </cfRule>
  </conditionalFormatting>
  <conditionalFormatting sqref="B22:B51">
    <cfRule type="expression" priority="3" aboveAverage="0" equalAverage="0" bottom="0" percent="0" rank="0" text="" dxfId="1">
      <formula>AND(B22&lt;&gt;"",ISNA(MATCH(B22,$B$6:$B$17,0)))</formula>
    </cfRule>
  </conditionalFormatting>
  <conditionalFormatting sqref="F66:G95">
    <cfRule type="expression" priority="4" aboveAverage="0" equalAverage="0" bottom="0" percent="0" rank="0" text="" dxfId="0">
      <formula>ISERROR(F66)</formula>
    </cfRule>
  </conditionalFormatting>
  <conditionalFormatting sqref="B66:B95">
    <cfRule type="expression" priority="5" aboveAverage="0" equalAverage="0" bottom="0" percent="0" rank="0" text="" dxfId="1">
      <formula>AND(B66&lt;&gt;"",ISNA(MATCH(B66,$B$6:$B$17,0)))</formula>
    </cfRule>
  </conditionalFormatting>
  <dataValidations count="2">
    <dataValidation allowBlank="true" error="Elegí un área de la tabla del plano." errorStyle="stop" errorTitle="Área" operator="between" showDropDown="false" showErrorMessage="true" showInputMessage="false" sqref="B22:B51" type="list">
      <formula1>$B$6:$B$17</formula1>
      <formula2>0</formula2>
    </dataValidation>
    <dataValidation allowBlank="true" error="Elegí un área de la tabla del plano." errorStyle="stop" errorTitle="Área" operator="between" showDropDown="false" showErrorMessage="true" showInputMessage="false" sqref="B66:B95" type="list">
      <formula1>$B$6:$B$17</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LibreOffice/26.8.0.3$Windows_X86_64 LibreOffice_project/bce0998afefdbc355585ca324285661a2170ba77</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2026-09-21T21:04:16Z</dcterms:created>
  <dc:creator>openpyxl</dc:creator>
  <dc:description/>
  <dc:language>es-AR</dc:language>
  <cp:lastModifiedBy/>
  <dcterms:modified xsi:type="dcterms:W3CDTF">2026-09-21T21:04:16Z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